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3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priedas'!#REF!</definedName>
    <definedName name="_xlnm.Print_Titles" localSheetId="1">'2 priedas'!#REF!</definedName>
    <definedName name="_xlnm.Print_Titles" localSheetId="3">'4 priedas'!$12:$13</definedName>
    <definedName name="_xlnm.Print_Titles" localSheetId="4">'5 priedas'!$12:$13</definedName>
    <definedName name="_xlnm.Print_Titles" localSheetId="2">'5-išl.pagal programas '!#REF!</definedName>
    <definedName name="_xlnm.Print_Titles" localSheetId="6">'8 priedas'!#REF!</definedName>
  </definedNames>
  <calcPr calcId="145621"/>
  <fileRecoveryPr autoRecover="0"/>
</workbook>
</file>

<file path=xl/calcChain.xml><?xml version="1.0" encoding="utf-8"?>
<calcChain xmlns="http://schemas.openxmlformats.org/spreadsheetml/2006/main">
  <c r="F15" i="14" l="1"/>
  <c r="H78" i="14"/>
  <c r="G59" i="20" l="1"/>
  <c r="C59" i="20"/>
  <c r="C58" i="20"/>
  <c r="C57" i="20"/>
  <c r="C56" i="20"/>
  <c r="C55" i="20"/>
  <c r="C54" i="20"/>
  <c r="C53" i="20"/>
  <c r="E36" i="14"/>
  <c r="E37" i="14"/>
  <c r="E38" i="14"/>
  <c r="E39" i="14"/>
  <c r="E40" i="14"/>
  <c r="E41" i="14"/>
  <c r="D41" i="20" l="1"/>
  <c r="F70" i="14"/>
  <c r="F71" i="14"/>
  <c r="F15" i="20" l="1"/>
  <c r="F14" i="20" s="1"/>
  <c r="D14" i="20" s="1"/>
  <c r="E21" i="20" l="1"/>
  <c r="C18" i="20"/>
  <c r="G48" i="20"/>
  <c r="F68" i="20"/>
  <c r="G69" i="20"/>
  <c r="G68" i="20" s="1"/>
  <c r="H68" i="20"/>
  <c r="C70" i="20"/>
  <c r="C71" i="20"/>
  <c r="C72" i="20"/>
  <c r="C73" i="20"/>
  <c r="C74" i="20"/>
  <c r="C75" i="20"/>
  <c r="C78" i="20"/>
  <c r="C79" i="20"/>
  <c r="C80" i="20"/>
  <c r="C81" i="20"/>
  <c r="C82" i="20"/>
  <c r="C83" i="20"/>
  <c r="C84" i="20"/>
  <c r="D74" i="20"/>
  <c r="D75" i="20"/>
  <c r="F48" i="20"/>
  <c r="D48" i="20" s="1"/>
  <c r="D66" i="20"/>
  <c r="D67" i="20"/>
  <c r="C50" i="20"/>
  <c r="C51" i="20"/>
  <c r="C52" i="20"/>
  <c r="C60" i="20"/>
  <c r="C61" i="20"/>
  <c r="C62" i="20"/>
  <c r="C63" i="20"/>
  <c r="C65" i="20"/>
  <c r="D26" i="20"/>
  <c r="D27" i="20"/>
  <c r="D28" i="20"/>
  <c r="D29" i="20"/>
  <c r="D30" i="20"/>
  <c r="D31" i="20"/>
  <c r="D32" i="20"/>
  <c r="D33" i="20"/>
  <c r="D34" i="20"/>
  <c r="D36" i="20"/>
  <c r="D37" i="20"/>
  <c r="D38" i="20"/>
  <c r="D39" i="20"/>
  <c r="D40" i="20"/>
  <c r="D42" i="20"/>
  <c r="D43" i="20"/>
  <c r="D44" i="20"/>
  <c r="D46" i="20"/>
  <c r="D47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9" i="20"/>
  <c r="C40" i="20"/>
  <c r="C42" i="20"/>
  <c r="C45" i="20"/>
  <c r="C47" i="20"/>
  <c r="C16" i="20"/>
  <c r="C17" i="20"/>
  <c r="C19" i="20"/>
  <c r="G15" i="20"/>
  <c r="G14" i="20" s="1"/>
  <c r="D68" i="20" l="1"/>
  <c r="F58" i="14"/>
  <c r="E73" i="1" l="1"/>
  <c r="G28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8" i="14"/>
  <c r="E71" i="14"/>
  <c r="E74" i="14"/>
  <c r="E76" i="14"/>
  <c r="E42" i="14"/>
  <c r="F47" i="14"/>
  <c r="F48" i="14"/>
  <c r="F54" i="14"/>
  <c r="F55" i="14"/>
  <c r="F56" i="14"/>
  <c r="F57" i="14"/>
  <c r="F59" i="14"/>
  <c r="F60" i="14"/>
  <c r="F61" i="14"/>
  <c r="F62" i="14"/>
  <c r="F63" i="14"/>
  <c r="F65" i="14"/>
  <c r="F66" i="14"/>
  <c r="F67" i="14"/>
  <c r="F68" i="14"/>
  <c r="F69" i="14"/>
  <c r="F72" i="14"/>
  <c r="F73" i="14"/>
  <c r="F74" i="14"/>
  <c r="F75" i="14"/>
  <c r="F76" i="14"/>
  <c r="E30" i="14"/>
  <c r="E31" i="14"/>
  <c r="E32" i="14"/>
  <c r="E33" i="14"/>
  <c r="E34" i="14"/>
  <c r="E35" i="14"/>
  <c r="E19" i="14"/>
  <c r="E20" i="14"/>
  <c r="E18" i="14"/>
  <c r="E21" i="14"/>
  <c r="E23" i="14"/>
  <c r="E24" i="14"/>
  <c r="E25" i="14"/>
  <c r="E27" i="14"/>
  <c r="E29" i="14"/>
  <c r="E15" i="14"/>
  <c r="E16" i="14"/>
  <c r="I26" i="14"/>
  <c r="E26" i="14" s="1"/>
  <c r="E121" i="8" l="1"/>
  <c r="E114" i="8"/>
  <c r="G122" i="8"/>
  <c r="D77" i="2"/>
  <c r="E101" i="8"/>
  <c r="F93" i="8" l="1"/>
  <c r="F121" i="8" s="1"/>
  <c r="E83" i="8"/>
  <c r="E38" i="8"/>
  <c r="E32" i="8"/>
  <c r="E65" i="8" s="1"/>
  <c r="E122" i="8" s="1"/>
  <c r="E28" i="8"/>
  <c r="F21" i="8"/>
  <c r="F65" i="8" s="1"/>
  <c r="E21" i="8"/>
  <c r="F122" i="8" l="1"/>
  <c r="G77" i="20" l="1"/>
  <c r="G76" i="20" s="1"/>
  <c r="C69" i="2"/>
  <c r="C72" i="2"/>
  <c r="C58" i="2"/>
  <c r="C43" i="2"/>
  <c r="C42" i="2" s="1"/>
  <c r="D28" i="1"/>
  <c r="D49" i="1"/>
  <c r="D61" i="1" l="1"/>
  <c r="D56" i="1"/>
  <c r="D55" i="1"/>
  <c r="D23" i="1"/>
  <c r="D19" i="1"/>
  <c r="D15" i="1"/>
  <c r="D13" i="1"/>
  <c r="D21" i="1" l="1"/>
  <c r="D12" i="1"/>
  <c r="D67" i="1" l="1"/>
  <c r="D73" i="1" s="1"/>
  <c r="F35" i="20"/>
  <c r="D35" i="20" s="1"/>
  <c r="G21" i="20" l="1"/>
  <c r="C21" i="20" s="1"/>
  <c r="I28" i="14" l="1"/>
  <c r="E28" i="14" s="1"/>
  <c r="H64" i="14" l="1"/>
  <c r="F64" i="14" l="1"/>
  <c r="E15" i="20"/>
  <c r="F20" i="20"/>
  <c r="F85" i="20" s="1"/>
  <c r="E20" i="20"/>
  <c r="G20" i="20"/>
  <c r="G85" i="20" s="1"/>
  <c r="H20" i="20"/>
  <c r="H85" i="20" s="1"/>
  <c r="I20" i="20"/>
  <c r="I85" i="20" s="1"/>
  <c r="J20" i="20"/>
  <c r="J85" i="20" s="1"/>
  <c r="E49" i="20"/>
  <c r="E69" i="20"/>
  <c r="E77" i="20"/>
  <c r="E76" i="20" l="1"/>
  <c r="C76" i="20" s="1"/>
  <c r="C77" i="20"/>
  <c r="E68" i="20"/>
  <c r="C68" i="20" s="1"/>
  <c r="C69" i="20"/>
  <c r="E48" i="20"/>
  <c r="C48" i="20" s="1"/>
  <c r="C49" i="20"/>
  <c r="E14" i="20"/>
  <c r="E85" i="20" s="1"/>
  <c r="C85" i="20" s="1"/>
  <c r="C15" i="20"/>
  <c r="D20" i="20"/>
  <c r="C20" i="20"/>
  <c r="C14" i="20" l="1"/>
  <c r="D85" i="20"/>
  <c r="G22" i="14" l="1"/>
  <c r="I77" i="14" l="1"/>
  <c r="C74" i="2" l="1"/>
  <c r="C56" i="2"/>
  <c r="C39" i="2"/>
  <c r="C37" i="2"/>
  <c r="C35" i="2"/>
  <c r="C33" i="2"/>
  <c r="C28" i="2"/>
  <c r="C25" i="2"/>
  <c r="C17" i="2"/>
  <c r="C13" i="2"/>
  <c r="C9" i="2"/>
  <c r="C41" i="2" l="1"/>
  <c r="C77" i="2" l="1"/>
  <c r="G14" i="14" l="1"/>
  <c r="G78" i="14" s="1"/>
  <c r="E78" i="14" s="1"/>
  <c r="I17" i="14" l="1"/>
  <c r="G17" i="14"/>
  <c r="I22" i="14"/>
  <c r="E22" i="14" s="1"/>
  <c r="E17" i="14" l="1"/>
  <c r="J77" i="14"/>
  <c r="H14" i="14"/>
  <c r="H77" i="14"/>
  <c r="G77" i="14"/>
  <c r="I14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J14" i="14"/>
  <c r="J78" i="14" s="1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F14" i="14" l="1"/>
  <c r="I78" i="14"/>
  <c r="E14" i="14"/>
  <c r="L77" i="14"/>
  <c r="L78" i="14" s="1"/>
  <c r="F78" i="14" s="1"/>
  <c r="H208" i="15"/>
  <c r="O44" i="15"/>
  <c r="O208" i="15" s="1"/>
  <c r="C105" i="15"/>
  <c r="G100" i="15"/>
  <c r="C134" i="15"/>
  <c r="G133" i="15"/>
  <c r="C133" i="15" s="1"/>
  <c r="K77" i="14"/>
  <c r="E77" i="14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77" i="14" l="1"/>
  <c r="D140" i="15"/>
  <c r="L208" i="15"/>
  <c r="D208" i="15" s="1"/>
  <c r="K78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<sst xmlns="http://schemas.openxmlformats.org/spreadsheetml/2006/main" count="979" uniqueCount="642">
  <si>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</si>
  <si>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</si>
  <si>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</si>
  <si>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</si>
  <si>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</si>
  <si>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</si>
  <si>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</si>
  <si>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</si>
  <si>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</si>
  <si>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</si>
  <si>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</si>
  <si>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</si>
  <si>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</si>
  <si>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</si>
  <si>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</si>
  <si>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</si>
  <si>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</si>
  <si>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</si>
  <si>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</si>
  <si>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</si>
  <si>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</si>
  <si>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</si>
  <si>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</si>
  <si>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</si>
  <si>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</si>
  <si>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</si>
  <si>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</si>
  <si>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</si>
  <si>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</si>
  <si>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</si>
  <si>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</si>
  <si>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</si>
  <si>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</si>
  <si>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</si>
  <si>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</si>
  <si>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</si>
  <si>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</si>
  <si>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</si>
  <si>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</si>
  <si>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</si>
  <si>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</si>
  <si>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</si>
  <si>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</si>
  <si>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</si>
  <si>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</si>
  <si>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</si>
  <si>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</si>
  <si>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</si>
  <si>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</si>
  <si>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</si>
  <si>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</si>
  <si>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</si>
  <si>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</si>
  <si>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</si>
  <si>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</si>
  <si>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</si>
  <si>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</si>
  <si>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</si>
  <si>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</si>
  <si>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Kompensacijos už šildymą ir vandenį</t>
  </si>
  <si>
    <t>VšĮ Rokiškio PASPC moterų konsultacijos kabinetų įrangai</t>
  </si>
  <si>
    <t>Kapitalo investicijos ir ilgalaikio turto remontas</t>
  </si>
  <si>
    <t>Žemės ūkio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</si>
  <si>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</si>
  <si>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</si>
  <si>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</si>
  <si>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</si>
  <si>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</si>
  <si>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</si>
  <si>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</si>
  <si>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</si>
  <si>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</si>
  <si>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</si>
  <si>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</si>
  <si>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</si>
  <si>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</si>
  <si>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</si>
  <si>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A. Strazdo gimn. ikimokykl. ugd. sk.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</si>
  <si>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</si>
  <si>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</si>
  <si>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</si>
  <si>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</si>
  <si>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</si>
  <si>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</si>
  <si>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</si>
  <si>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</si>
  <si>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</si>
  <si>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</si>
  <si>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</si>
  <si>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</si>
  <si>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</si>
  <si>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</si>
  <si>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</si>
  <si>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</si>
  <si>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</si>
  <si>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</si>
  <si>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</si>
  <si>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</si>
  <si>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</si>
  <si>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</si>
  <si>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</si>
  <si>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</si>
  <si>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</si>
  <si>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</si>
  <si>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</si>
  <si>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</si>
  <si>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</si>
  <si>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</si>
  <si>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</si>
  <si>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</si>
  <si>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</si>
  <si>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</si>
  <si>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</si>
  <si>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</si>
  <si>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</si>
  <si>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</si>
  <si>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</si>
  <si>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</si>
  <si>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</si>
  <si>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</si>
  <si>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</si>
  <si>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</si>
  <si>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</si>
  <si>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</si>
  <si>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</si>
  <si>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</si>
  <si>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</si>
  <si>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</si>
  <si>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</si>
  <si>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</si>
  <si>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</si>
  <si>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</si>
  <si>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</si>
  <si>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</si>
  <si>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</si>
  <si>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</si>
  <si>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</si>
  <si>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</si>
  <si>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</si>
  <si>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</si>
  <si>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</si>
  <si>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</si>
  <si>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</si>
  <si>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</si>
  <si>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</si>
  <si>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</si>
  <si>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</si>
  <si>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</si>
  <si>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</si>
  <si>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</si>
  <si>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</si>
  <si>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</si>
  <si>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</si>
  <si>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</si>
  <si>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</si>
  <si>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</si>
  <si>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</si>
  <si>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</si>
  <si>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</si>
  <si>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</si>
  <si>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</si>
  <si>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</si>
  <si>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</si>
  <si>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</si>
  <si>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</si>
  <si>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</si>
  <si>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</si>
  <si>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</si>
  <si>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</si>
  <si>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</si>
  <si>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</si>
  <si>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</si>
  <si>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</si>
  <si>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</si>
  <si>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</si>
  <si>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</si>
  <si>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</si>
  <si>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</si>
  <si>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</si>
  <si>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</si>
  <si>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</si>
  <si>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</si>
  <si>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</si>
  <si>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</si>
  <si>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</si>
  <si>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</si>
  <si>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</si>
  <si>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</si>
  <si>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</si>
  <si>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</si>
  <si>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Užimtumo didinimo programa</t>
  </si>
  <si>
    <t>Rajono reprezentacinių sporto renginių programa</t>
  </si>
  <si>
    <t>Statybos ir infrastruktūros plėtros skyrius iš viso</t>
  </si>
  <si>
    <t>Darželiams, mokykloms - įrangai įsigyti, higienos reikalavimų vykdymui</t>
  </si>
  <si>
    <t>Rokiškio rajono savivaldybės tarybos</t>
  </si>
  <si>
    <t>8 priedas</t>
  </si>
  <si>
    <t>Turto valdymo ir ūkio skyrius</t>
  </si>
  <si>
    <t>Statybos ir  infrastruktūros plėtros skyrius</t>
  </si>
  <si>
    <t>RAJONO INFRASTRUKTŪROS OBJEKTŲ PRIEŽIŪRA, PLĖTRA IR MODERNIZAVIMAS (05)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</si>
  <si>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</si>
  <si>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</si>
  <si>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Kamajų A.Strazdo gimnazijos Jūžintų sk.</t>
  </si>
  <si>
    <t>Obelių ikimok.ir priešmok.ugdymo sk.</t>
  </si>
  <si>
    <t>Muzikos mokyklos choreografijos sk.</t>
  </si>
  <si>
    <t>Obelių socialinių paslaugų namai</t>
  </si>
  <si>
    <t>Obelių  socialinių paslaugų namai</t>
  </si>
  <si>
    <t>Lauko aikštelių ikimokyklinėse įstaigose atnaujinimui ir darbo vietų įvertinimui</t>
  </si>
  <si>
    <t>Švietimo ir sporto skyrius iš viso</t>
  </si>
  <si>
    <t>Sporto nevyriausybinių renginių finansavimas</t>
  </si>
  <si>
    <t>Švietimo ir sporto skyrius</t>
  </si>
  <si>
    <t xml:space="preserve">Žemės ūkio skyrius </t>
  </si>
  <si>
    <t xml:space="preserve">Socialinės paramos ir sveikatos skyrius </t>
  </si>
  <si>
    <t xml:space="preserve">Švietimo ir sporto skyrius </t>
  </si>
  <si>
    <t>Akredituotai vaikų dienos socialinei priežiūrai organizuoti, teikti ir administruoti</t>
  </si>
  <si>
    <t>L.-d. ,,Nykštukas"</t>
  </si>
  <si>
    <t>L.-d. ,,Pumpurėlis"</t>
  </si>
  <si>
    <t>Juodupės l.-d.</t>
  </si>
  <si>
    <t>M.-d. ,,Ąžuoliukas"</t>
  </si>
  <si>
    <t>L.-d. ,,Varpelis"</t>
  </si>
  <si>
    <t>Darželiams, mokykloms - įrangai įsigyti, higienos reikalavimams vykdyti</t>
  </si>
  <si>
    <t>Lauko aikštelėms ikimokyklinėse įstaigose atnaujinti ir darbo vietoms įvertinti</t>
  </si>
  <si>
    <t>Juozo Tumo-Vaižganto gimnazija</t>
  </si>
  <si>
    <t>Juozo Keliuočio viešoji biblioteka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</si>
  <si>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</si>
  <si>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</si>
  <si>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</si>
  <si>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</si>
  <si>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</si>
  <si>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</si>
  <si>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</si>
  <si>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</si>
  <si>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</si>
  <si>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</si>
  <si>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</si>
  <si>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</si>
  <si>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</si>
  <si>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</si>
  <si>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</si>
  <si>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</si>
  <si>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</si>
  <si>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</si>
  <si>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</si>
  <si>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</si>
  <si>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</si>
  <si>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</si>
  <si>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</si>
  <si>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</si>
  <si>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</si>
  <si>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</si>
  <si>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</si>
  <si>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</si>
  <si>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</si>
  <si>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</si>
  <si>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</si>
  <si>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</si>
  <si>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</si>
  <si>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</si>
  <si>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</si>
  <si>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</si>
  <si>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</si>
  <si>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</si>
  <si>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J.Tumo-Vaižganto gimnazijoos klasėms, turinčioms moksleivių su specialiais ugdymo poreikiais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</si>
  <si>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</si>
  <si>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</si>
  <si>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</si>
  <si>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</si>
  <si>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</si>
  <si>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</si>
  <si>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</si>
  <si>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</si>
  <si>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</si>
  <si>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</si>
  <si>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</si>
  <si>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</si>
  <si>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</si>
  <si>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</si>
  <si>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</si>
  <si>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</si>
  <si>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</si>
  <si>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</si>
  <si>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</si>
  <si>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</si>
  <si>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</si>
  <si>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</si>
  <si>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</si>
  <si>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</si>
  <si>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</si>
  <si>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</si>
  <si>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</si>
  <si>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</si>
  <si>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</si>
  <si>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</si>
  <si>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</si>
  <si>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</si>
  <si>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</si>
  <si>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</si>
  <si>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</si>
  <si>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</si>
  <si>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</si>
  <si>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</si>
  <si>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</si>
  <si>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</si>
  <si>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</si>
  <si>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</si>
  <si>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</si>
  <si>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</si>
  <si>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</si>
  <si>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</si>
  <si>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</si>
  <si>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</si>
  <si>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</si>
  <si>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</si>
  <si>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</si>
  <si>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</si>
  <si>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</si>
  <si>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</si>
  <si>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</si>
  <si>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</si>
  <si>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</si>
  <si>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</si>
  <si>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</si>
  <si>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</si>
  <si>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</si>
  <si>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</si>
  <si>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</si>
  <si>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</si>
  <si>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</si>
  <si>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</si>
  <si>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</si>
  <si>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</si>
  <si>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</si>
  <si>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</si>
  <si>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</si>
  <si>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</si>
  <si>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</si>
  <si>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</si>
  <si>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</si>
  <si>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</si>
  <si>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</si>
  <si>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</si>
  <si>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</si>
  <si>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</si>
  <si>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</si>
  <si>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</si>
  <si>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</si>
  <si>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</si>
  <si>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</si>
  <si>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</si>
  <si>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</si>
  <si>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2022 M. VALSTYBĖS BIUDŽETO DOTACIJŲ PASKIRSTYMAS PROGRAMOMS IR ASGNAVIMŲ VALDYTOJAMS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</si>
  <si>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</si>
  <si>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</si>
  <si>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</si>
  <si>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</si>
  <si>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</si>
  <si>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</si>
  <si>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</si>
  <si>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</si>
  <si>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</si>
  <si>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</si>
  <si>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</si>
  <si>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</si>
  <si>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</si>
  <si>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</si>
  <si>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</si>
  <si>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</si>
  <si>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</si>
  <si>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</si>
  <si>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</si>
  <si>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</si>
  <si>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</si>
  <si>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</si>
  <si>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</si>
  <si>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</si>
  <si>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</si>
  <si>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</si>
  <si>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</si>
  <si>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</si>
  <si>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</si>
  <si>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</si>
  <si>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</si>
  <si>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</si>
  <si>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</si>
  <si>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</si>
  <si>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</si>
  <si>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</si>
  <si>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</si>
  <si>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</si>
  <si>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</si>
  <si>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</si>
  <si>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</si>
  <si>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</si>
  <si>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</si>
  <si>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</si>
  <si>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</si>
  <si>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</si>
  <si>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</si>
  <si>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</si>
  <si>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</si>
  <si>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J.Keliočio viešoji biblioteka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</si>
  <si>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</si>
  <si>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</si>
  <si>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</si>
  <si>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</si>
  <si>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</si>
  <si>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</si>
  <si>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sumos- tūkst.eurų</t>
  </si>
  <si>
    <t>sumos-tūkst.eurų</t>
  </si>
  <si>
    <t xml:space="preserve">                                                                                                          sumos-  tūkst.eurų</t>
  </si>
  <si>
    <t>sumos-tūkst. eurų</t>
  </si>
  <si>
    <t>ROKIŠKIO RAJONO SAVIVALDYBĖS 2022 METŲ BIUDŽETO ASIGNAVIMAI</t>
  </si>
  <si>
    <t>1.3.3.</t>
  </si>
  <si>
    <t>Europos Sąjungos finansinės paramos lėšos</t>
  </si>
  <si>
    <t>Specialioji tikslinė dotacija iš viso (13+14+15+16)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</si>
  <si>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2022 M. SĄRAŠAS</t>
    </r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</si>
  <si>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</si>
  <si>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</si>
  <si>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</si>
  <si>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</si>
  <si>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</si>
  <si>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</si>
  <si>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Rinkliavos(39+40)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</si>
  <si>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</si>
  <si>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</si>
  <si>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</si>
  <si>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</si>
  <si>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</si>
  <si>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</si>
  <si>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ROKIŠKIO RAJONO SAVIVALDYBĖS 2022 METŲ BIUDŽETO ASIGNAVIMAI PROGRAMOMS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</si>
  <si>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</si>
  <si>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</si>
  <si>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>Katalėjos šeimynos finansavimas</t>
  </si>
  <si>
    <t>KITOS DOTACIJOS (35+44+46+54)</t>
  </si>
  <si>
    <t>VALSTYBĖS INVESTICIJŲ PROGRAMOJE NUMATYTOMS KAPITALO INVESTICIJOMS FINANSUOTI (55+56)</t>
  </si>
  <si>
    <t>2022 m. vasario 23 d. sprendimo Nr. TS-25</t>
  </si>
  <si>
    <t>2022 m. vasario 23 d. sprendimo TS -25</t>
  </si>
  <si>
    <t>KULTŪROS, SPORTO, BENDRUOMENĖS IR VAIKŲ IR JAUNIMO GYVENIMO AKTYVINIMO PROGRAMA (03)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</si>
  <si>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</si>
  <si>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</si>
  <si>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Nevyriausybinių organizacijų ir bendruomenių veiklos stiprinimui</t>
  </si>
  <si>
    <t>Nevyriausybinių organizacijų ir bendruomeninės veiklos stiprinimui</t>
  </si>
  <si>
    <t>(Rokiškio rajono savivaldybės tarybos 2022 m. gegužės 27 d.</t>
  </si>
  <si>
    <t>sprendimo Nr.TS-   pakeitimai)</t>
  </si>
  <si>
    <t>DOTACIJOS (11+12+17+31)</t>
  </si>
  <si>
    <t>Kitos dotacijos einamiesiems tikslams (18+...+30)</t>
  </si>
  <si>
    <t>1.3.4.1.1.5.21.</t>
  </si>
  <si>
    <t>1.3.4.1.1.5.22.</t>
  </si>
  <si>
    <t>1.3.4.1.1.5.23.</t>
  </si>
  <si>
    <t>1.3.4.1.1.5.20.</t>
  </si>
  <si>
    <t>1.3.4.1.1.5.24.</t>
  </si>
  <si>
    <t>1.3.4.1.1.5.25.</t>
  </si>
  <si>
    <t>Lėšos socialinių paslaugų šakos kolektyvinėje sutartyje numatytiems įsipareigijimams įgyvendinti</t>
  </si>
  <si>
    <t>Kelių priežiūros ir plėtros programai finansuoti</t>
  </si>
  <si>
    <t>Kitos dotacijos turtui įsigyti (31+...35)</t>
  </si>
  <si>
    <t>1.3.4.2.1.1.3</t>
  </si>
  <si>
    <t>KITOS PAJAMOS (37+41+42+43+44+45+46)</t>
  </si>
  <si>
    <t>Turto pajamos(38+39+40)</t>
  </si>
  <si>
    <t>VISI MOKESČIAI, PAJAMOS IR DOTACIJOS(1+10+36+47)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</si>
  <si>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</si>
  <si>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>Lėšos savivaldybių bendrojo ugdymo mokyklų tinklo stiprinimo iniciatyvoms skatinti</t>
  </si>
  <si>
    <t>Lėšos išlaidoms , susijusioms su mokyklų mokytojų, dirbamčių pagal ikimokyklinio, priešmokyklinio, bendrojo  ugdymo ir profesinio mokymo programas, personalo optimizavimui ir atnaujinimui, apmokėti</t>
  </si>
  <si>
    <t>Lėšos suaugusių asmenų, atvykusių į Lietuvos Respubliką iš Ukrainos dėl Rusijos Federacijos karinių veiksmų Ukrainoje, lietuvių kalbai mokyti</t>
  </si>
  <si>
    <t>Lėšos vaikų, atvykusių į Lietuvos Respubliką iš Ukrainos dėl Rusijos Federacijos karinių veiksmų  Ukrainoje, ugdymui ir pavėžėjimui į mokyklą ir atgal</t>
  </si>
  <si>
    <t>Lėšos nevyriausybinių organizacijų ir bendruomeninės veiklos stiprinimui</t>
  </si>
  <si>
    <t>Dotacija savivaldybės vykdomų projektų nuosavai daliai finansuoti</t>
  </si>
  <si>
    <t>Lėšos kompensacijoms už būsto suteikimą užsieniečiams, pasitraukusiems iš Ukrainos, finansuoti 2022m. gegužės mėn.</t>
  </si>
  <si>
    <t>FINANSŲ MINISTERIJA</t>
  </si>
  <si>
    <t>SUSISIEKIMO MINISTERIJA</t>
  </si>
  <si>
    <t xml:space="preserve">(Rokiškio rajono savivaldybės tarybos </t>
  </si>
  <si>
    <t>2022m. gegužės 27 d. sprendimo Nr. TS-       redakcija)</t>
  </si>
  <si>
    <t>L/D Nykštukas</t>
  </si>
  <si>
    <t>Eil. 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</si>
  <si>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</si>
  <si>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</si>
  <si>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</si>
  <si>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</si>
  <si>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</si>
  <si>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2022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</si>
  <si>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</si>
  <si>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</si>
  <si>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</si>
  <si>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</si>
  <si>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</si>
  <si>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</si>
  <si>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</si>
  <si>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</si>
  <si>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</si>
  <si>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</si>
  <si>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</si>
  <si>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Projekto pabaiga 2022-12-01 . Papildomi darbai šilumos trasų remontas ir dangos atstatymo darbai 29,8525 tūks. Eur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</si>
  <si>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</si>
  <si>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</si>
  <si>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</si>
  <si>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</si>
  <si>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</si>
  <si>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</si>
  <si>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>Projekto pabaiga 2022-02-10   22347,08  netinkamos išlaidos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</si>
  <si>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</si>
  <si>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</si>
  <si>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</si>
  <si>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</si>
  <si>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</si>
  <si>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</si>
  <si>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</si>
  <si>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</si>
  <si>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</si>
  <si>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</si>
  <si>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</si>
  <si>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</si>
  <si>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>Rokiškio dvaro sodybos alaus daryklos (unikalus kultūros vertybės kodas 24857) Tyzenhauzų g.1, Rokiškio m. apsaugos techninių priemonių įrengimas ir neatidėliotini saugojimo darbai</t>
  </si>
  <si>
    <t>2022 m. VB lėšomis darbus vykdys   Kultūros infrastruktūros centras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</si>
  <si>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</si>
  <si>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</si>
  <si>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</si>
  <si>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</si>
  <si>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</si>
  <si>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Projekto pabaiga 2023 m. gegužės mėn.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</si>
  <si>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</si>
  <si>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</si>
  <si>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</si>
  <si>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</si>
  <si>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</si>
  <si>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</si>
  <si>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</si>
  <si>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</si>
  <si>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</si>
  <si>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</si>
  <si>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</si>
  <si>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</si>
  <si>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</si>
  <si>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</si>
  <si>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</si>
  <si>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</si>
  <si>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</si>
  <si>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>Daugiafunkcių centrų stiprinimas, socialinių paslaugų prieinamumui ir efektyvumui gerinti (Octopus LLI-425)(Programa Interreg Latvija-Lietuva )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</si>
  <si>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</si>
  <si>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</si>
  <si>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</si>
  <si>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</si>
  <si>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</si>
  <si>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</si>
  <si>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</si>
  <si>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</si>
  <si>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</si>
  <si>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</si>
  <si>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</si>
  <si>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Prisidėjimas 2022 m. nereikalingas </t>
  </si>
  <si>
    <t>" ERASMUS+ KA229 "Old places- New spaces" 2019-2021"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</si>
  <si>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</si>
  <si>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</si>
  <si>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</si>
  <si>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</si>
  <si>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 xml:space="preserve"> Projekto užbaigimo data 2022-06-30</t>
  </si>
  <si>
    <t xml:space="preserve">Socialinės paslaugos Rokiškio rajono gyventojams ROKI-LEADER-6B-D-3-4-2019 </t>
  </si>
  <si>
    <t xml:space="preserve"> Kriaunų kaimo bendruomenė</t>
  </si>
  <si>
    <t xml:space="preserve">Projektas baigtas  2022-03-31. </t>
  </si>
  <si>
    <t xml:space="preserve">Rokiškio rajono, Kupiškio rajono ir Visagino savivaldybių mokyklų sveikatos kabinetų atnaujinimas </t>
  </si>
  <si>
    <t xml:space="preserve"> Rokiškio r. visuomenės sveikatos biuras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</si>
  <si>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</si>
  <si>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</si>
  <si>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</si>
  <si>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</si>
  <si>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</si>
  <si>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</si>
  <si>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</si>
  <si>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</si>
  <si>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</si>
  <si>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</si>
  <si>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</si>
  <si>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</si>
  <si>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</si>
  <si>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</si>
  <si>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</si>
  <si>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</si>
  <si>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</si>
  <si>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</si>
  <si>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>Pabaiga 2023 m.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</si>
  <si>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</si>
  <si>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</si>
  <si>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</si>
  <si>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</si>
  <si>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</si>
  <si>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</si>
  <si>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</si>
  <si>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</si>
  <si>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</si>
  <si>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</si>
  <si>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 m. gruodžio  mėn. 
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</si>
  <si>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</si>
  <si>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>Projekto vykdymo laikotarpis nuo 2021-03-01 iki 2022-08-31. SB lėšos bus grąžintos ikin 2022-12-31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</si>
  <si>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</si>
  <si>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</si>
  <si>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>Rengiama paraiška. Lėšos bus grąžintos pasirašius sutartį.</t>
  </si>
  <si>
    <t xml:space="preserve">Rokiškio rajono Skemų ir Gindvilių kadastrinių vietovių dalies melioracijos griovių ir juose esančių statinių rekonstravimas </t>
  </si>
  <si>
    <t>Mykolo Romerio pažinimo erdvė (pareiškėjas - Rokiškio r. Obelių gimnazija)</t>
  </si>
  <si>
    <t>pareiškėjas - Rokiškio r. Obelių gimnazija</t>
  </si>
  <si>
    <t>Paraiška vertinama</t>
  </si>
  <si>
    <t>"Mokslo klubas kelyje"</t>
  </si>
  <si>
    <t>Asociacija "Išdrįsk keisti"</t>
  </si>
  <si>
    <t>IŠ VISO</t>
  </si>
  <si>
    <t xml:space="preserve">* Savivaldybės lėšos projektų prisidėjimui skiriamos 5 programoje </t>
  </si>
  <si>
    <r>
      <rPr>
        <sz val="11"/>
        <color indexed="10"/>
        <rFont val="Times New Roman"/>
        <family val="1"/>
        <charset val="186"/>
      </rPr>
      <t>Pasirašyta paramos sutartis su RVVG,</t>
    </r>
    <r>
      <rPr>
        <sz val="11"/>
        <rFont val="Times New Roman"/>
        <family val="1"/>
        <charset val="186"/>
      </rPr>
      <t xml:space="preserve"> planuojama pradžia 2022 m.</t>
    </r>
  </si>
  <si>
    <t>sprendimo Nr.TS-        redakcija)</t>
  </si>
  <si>
    <t xml:space="preserve">  2022m. gegužės 27 d. sprendimo Nr. TS-       redakcija)</t>
  </si>
  <si>
    <t xml:space="preserve">                                                                            (Rokiškio rajono savivaldybės tarybos </t>
  </si>
  <si>
    <t xml:space="preserve">                               Rokiškio rajono savivaldybės tarybos  </t>
  </si>
  <si>
    <t xml:space="preserve">                                                                            2022 m. vasario 23 d. sprendimo Nr. TS-25</t>
  </si>
  <si>
    <t xml:space="preserve">                                                                            2 priedas</t>
  </si>
  <si>
    <t xml:space="preserve">                                                                   (Rokiškio rajono savivaldybės tarybos </t>
  </si>
  <si>
    <t xml:space="preserve">  </t>
  </si>
  <si>
    <t xml:space="preserve">                                                                   2022 m. vasario  23 d. sprendimo Nr. TS-25</t>
  </si>
  <si>
    <t xml:space="preserve">                                                                                                    1 priedas</t>
  </si>
  <si>
    <t xml:space="preserve">2022m. gegužės 27 d. sprendimo Nr. TS-    </t>
  </si>
  <si>
    <t xml:space="preserve">                                                                    redakcija)</t>
  </si>
  <si>
    <t>Pandėlio UDC</t>
  </si>
  <si>
    <t xml:space="preserve">  iš jų:</t>
  </si>
  <si>
    <t xml:space="preserve">IŠ VISO KITOMS TIKSLINĖMS DOTACIJOMS   (54+55+58+59+62+...+70+73+76+79+80+81+84+..+89+100+101+102)           </t>
  </si>
  <si>
    <t xml:space="preserve"> IŠ VISO VALSTYBĖS BIUDŽETO LĖŠŲ (53+109)</t>
  </si>
  <si>
    <t>Kūno kultūros ir sporto centras   iš viso</t>
  </si>
  <si>
    <t>Kūno kultūros ir sporto centras iš viso</t>
  </si>
  <si>
    <t>Sporto  srityje veikiančių fizinių ir juridinių asmenų veiklai finansuoti</t>
  </si>
  <si>
    <t>Lėšos socialinių paslaugų šakos kolektyvinėje sutartyje numatytiems įsipareigojimams įgyvendinti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</si>
  <si>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</si>
  <si>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1.3.4.1.1.5.14.</t>
  </si>
  <si>
    <t>1.3.4.1.1.5.26.</t>
  </si>
  <si>
    <t>1.3.4.1.1.5.4.</t>
  </si>
  <si>
    <t>1.3.4.1.1.5.6.</t>
  </si>
  <si>
    <t>1.2.4.1.1.5.13.</t>
  </si>
  <si>
    <t>1.3.4.1.1.5.27.</t>
  </si>
  <si>
    <t>1.3.4.1.1.5.28.</t>
  </si>
  <si>
    <t>1.3.4.1.1.5.29.</t>
  </si>
  <si>
    <t>1.3.4.1.1.5.15.</t>
  </si>
  <si>
    <t>1.3.4.2.1.1.5.</t>
  </si>
  <si>
    <t>J. Tumo-Vaižganto gimnazija</t>
  </si>
  <si>
    <t>Kamajų A. Strazdo gimnazija</t>
  </si>
  <si>
    <t>Kamajų A. Strazdo gimnazijos Jūžintų sk.</t>
  </si>
  <si>
    <t>Obelių gimnazijos neformaliojo švietimo skyrius</t>
  </si>
  <si>
    <t>Komunikacijos ir kultūros skyrius iš viso</t>
  </si>
  <si>
    <t>Nevyriausybinių organizac. projektų finansavimas</t>
  </si>
  <si>
    <t>iš jų: Obelių bendruomenės projektui ,,Obelių ežero pakrantės sutvarkymas"</t>
  </si>
  <si>
    <t>Architektūros ir paveldosaugos skyrius iš viso</t>
  </si>
  <si>
    <t xml:space="preserve">     iš jų: Obelių bendruomenės projektui ,,Obelių ežero pakrantės sutvarkymas"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</si>
</sst>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00"/>
    <numFmt numFmtId="171" formatCode="_-* #,##0.00000\ _€_-;\-* #,##0.00000\ _€_-;_-* &quot;-&quot;??\ _€_-;_-@_-"/>
  </numFmts>
  <fonts count="4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52">
    <xf numFmtId="0" fontId="0" fillId="0" borderId="0"/>
    <xf numFmtId="0" fontId="19" fillId="0" borderId="0"/>
    <xf numFmtId="0" fontId="24" fillId="0" borderId="0"/>
    <xf numFmtId="0" fontId="20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4" fillId="0" borderId="0" applyFont="0" applyFill="0" applyBorder="0" applyAlignment="0" applyProtection="0"/>
  </cellStyleXfs>
  <cellXfs count="8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indent="15"/>
    </xf>
    <xf numFmtId="0" fontId="6" fillId="0" borderId="0" xfId="0" applyFont="1"/>
    <xf numFmtId="0" fontId="11" fillId="0" borderId="0" xfId="0" applyFont="1" applyAlignment="1"/>
    <xf numFmtId="16" fontId="0" fillId="0" borderId="0" xfId="0" applyNumberFormat="1"/>
    <xf numFmtId="0" fontId="10" fillId="0" borderId="0" xfId="0" applyFont="1"/>
    <xf numFmtId="0" fontId="0" fillId="0" borderId="0" xfId="0" applyFill="1"/>
    <xf numFmtId="0" fontId="9" fillId="0" borderId="0" xfId="0" applyFont="1"/>
    <xf numFmtId="166" fontId="10" fillId="0" borderId="1" xfId="0" applyNumberFormat="1" applyFont="1" applyFill="1" applyBorder="1"/>
    <xf numFmtId="166" fontId="0" fillId="3" borderId="1" xfId="0" applyNumberFormat="1" applyFill="1" applyBorder="1"/>
    <xf numFmtId="0" fontId="8" fillId="0" borderId="0" xfId="0" applyFont="1" applyAlignment="1"/>
    <xf numFmtId="166" fontId="10" fillId="3" borderId="1" xfId="0" applyNumberFormat="1" applyFont="1" applyFill="1" applyBorder="1"/>
    <xf numFmtId="0" fontId="8" fillId="0" borderId="0" xfId="0" applyFont="1"/>
    <xf numFmtId="0" fontId="10" fillId="0" borderId="0" xfId="0" applyFont="1" applyAlignment="1"/>
    <xf numFmtId="0" fontId="9" fillId="0" borderId="5" xfId="9" applyFont="1" applyBorder="1" applyAlignment="1">
      <alignment horizontal="left" vertical="center" wrapText="1"/>
    </xf>
    <xf numFmtId="166" fontId="9" fillId="0" borderId="6" xfId="0" applyNumberFormat="1" applyFont="1" applyBorder="1"/>
    <xf numFmtId="0" fontId="9" fillId="0" borderId="2" xfId="9" applyFont="1" applyBorder="1" applyAlignment="1">
      <alignment horizontal="center" vertical="center" wrapText="1"/>
    </xf>
    <xf numFmtId="166" fontId="9" fillId="0" borderId="7" xfId="0" applyNumberFormat="1" applyFont="1" applyBorder="1"/>
    <xf numFmtId="166" fontId="9" fillId="0" borderId="3" xfId="9" applyNumberFormat="1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3" xfId="0" applyNumberFormat="1" applyFont="1" applyBorder="1"/>
    <xf numFmtId="0" fontId="9" fillId="0" borderId="3" xfId="9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6" fontId="10" fillId="0" borderId="2" xfId="0" applyNumberFormat="1" applyFont="1" applyBorder="1"/>
    <xf numFmtId="166" fontId="10" fillId="0" borderId="7" xfId="0" applyNumberFormat="1" applyFont="1" applyBorder="1"/>
    <xf numFmtId="166" fontId="10" fillId="0" borderId="1" xfId="0" applyNumberFormat="1" applyFont="1" applyBorder="1"/>
    <xf numFmtId="166" fontId="9" fillId="0" borderId="2" xfId="0" applyNumberFormat="1" applyFont="1" applyBorder="1"/>
    <xf numFmtId="166" fontId="9" fillId="0" borderId="1" xfId="0" applyNumberFormat="1" applyFont="1" applyBorder="1"/>
    <xf numFmtId="166" fontId="10" fillId="2" borderId="3" xfId="0" applyNumberFormat="1" applyFont="1" applyFill="1" applyBorder="1"/>
    <xf numFmtId="0" fontId="9" fillId="0" borderId="8" xfId="0" applyFont="1" applyBorder="1" applyAlignment="1">
      <alignment vertical="top"/>
    </xf>
    <xf numFmtId="0" fontId="10" fillId="0" borderId="5" xfId="0" applyFont="1" applyBorder="1" applyAlignment="1">
      <alignment wrapText="1"/>
    </xf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10" xfId="0" applyNumberFormat="1" applyFont="1" applyBorder="1"/>
    <xf numFmtId="166" fontId="10" fillId="3" borderId="7" xfId="0" applyNumberFormat="1" applyFont="1" applyFill="1" applyBorder="1"/>
    <xf numFmtId="0" fontId="13" fillId="2" borderId="5" xfId="0" applyFont="1" applyFill="1" applyBorder="1"/>
    <xf numFmtId="0" fontId="13" fillId="0" borderId="5" xfId="0" applyFont="1" applyBorder="1"/>
    <xf numFmtId="166" fontId="10" fillId="0" borderId="7" xfId="0" applyNumberFormat="1" applyFont="1" applyBorder="1" applyAlignment="1">
      <alignment vertical="top" wrapText="1"/>
    </xf>
    <xf numFmtId="0" fontId="10" fillId="0" borderId="11" xfId="0" applyFont="1" applyBorder="1"/>
    <xf numFmtId="166" fontId="10" fillId="0" borderId="12" xfId="0" applyNumberFormat="1" applyFont="1" applyBorder="1"/>
    <xf numFmtId="166" fontId="10" fillId="0" borderId="13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3" xfId="0" applyNumberFormat="1" applyFont="1" applyBorder="1"/>
    <xf numFmtId="166" fontId="9" fillId="0" borderId="16" xfId="0" applyNumberFormat="1" applyFont="1" applyBorder="1"/>
    <xf numFmtId="166" fontId="10" fillId="0" borderId="17" xfId="0" applyNumberFormat="1" applyFont="1" applyBorder="1"/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0" fontId="10" fillId="0" borderId="18" xfId="0" applyFont="1" applyBorder="1"/>
    <xf numFmtId="166" fontId="10" fillId="0" borderId="19" xfId="0" applyNumberFormat="1" applyFont="1" applyBorder="1"/>
    <xf numFmtId="166" fontId="10" fillId="0" borderId="20" xfId="0" applyNumberFormat="1" applyFont="1" applyBorder="1"/>
    <xf numFmtId="166" fontId="9" fillId="0" borderId="21" xfId="0" applyNumberFormat="1" applyFont="1" applyBorder="1"/>
    <xf numFmtId="166" fontId="10" fillId="0" borderId="21" xfId="0" applyNumberFormat="1" applyFont="1" applyBorder="1"/>
    <xf numFmtId="0" fontId="9" fillId="0" borderId="22" xfId="0" applyFont="1" applyBorder="1" applyAlignment="1">
      <alignment vertical="top"/>
    </xf>
    <xf numFmtId="0" fontId="9" fillId="0" borderId="23" xfId="0" applyFont="1" applyBorder="1"/>
    <xf numFmtId="166" fontId="10" fillId="0" borderId="25" xfId="0" applyNumberFormat="1" applyFont="1" applyBorder="1"/>
    <xf numFmtId="166" fontId="10" fillId="3" borderId="26" xfId="0" applyNumberFormat="1" applyFont="1" applyFill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26" xfId="0" applyNumberFormat="1" applyFont="1" applyBorder="1"/>
    <xf numFmtId="166" fontId="10" fillId="3" borderId="29" xfId="0" applyNumberFormat="1" applyFont="1" applyFill="1" applyBorder="1"/>
    <xf numFmtId="0" fontId="10" fillId="0" borderId="0" xfId="0" applyFont="1" applyFill="1" applyBorder="1"/>
    <xf numFmtId="0" fontId="16" fillId="0" borderId="0" xfId="0" applyFont="1"/>
    <xf numFmtId="0" fontId="9" fillId="0" borderId="30" xfId="9" applyFont="1" applyBorder="1" applyAlignment="1">
      <alignment horizontal="center" vertical="center" wrapText="1"/>
    </xf>
    <xf numFmtId="0" fontId="12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7" fillId="0" borderId="23" xfId="0" applyFont="1" applyBorder="1" applyAlignment="1">
      <alignment wrapText="1"/>
    </xf>
    <xf numFmtId="166" fontId="10" fillId="0" borderId="31" xfId="0" applyNumberFormat="1" applyFont="1" applyBorder="1"/>
    <xf numFmtId="166" fontId="10" fillId="0" borderId="32" xfId="0" applyNumberFormat="1" applyFont="1" applyBorder="1"/>
    <xf numFmtId="166" fontId="10" fillId="0" borderId="24" xfId="0" applyNumberFormat="1" applyFont="1" applyBorder="1"/>
    <xf numFmtId="0" fontId="0" fillId="0" borderId="33" xfId="0" applyBorder="1" applyAlignment="1">
      <alignment vertical="top"/>
    </xf>
    <xf numFmtId="0" fontId="10" fillId="0" borderId="33" xfId="9" applyFont="1" applyBorder="1" applyAlignment="1">
      <alignment horizontal="left" vertical="center" wrapText="1"/>
    </xf>
    <xf numFmtId="166" fontId="10" fillId="0" borderId="34" xfId="0" applyNumberFormat="1" applyFont="1" applyBorder="1"/>
    <xf numFmtId="0" fontId="9" fillId="0" borderId="35" xfId="9" applyFont="1" applyBorder="1" applyAlignment="1">
      <alignment horizontal="center" vertical="center" wrapText="1"/>
    </xf>
    <xf numFmtId="166" fontId="10" fillId="0" borderId="36" xfId="9" applyNumberFormat="1" applyFont="1" applyBorder="1" applyAlignment="1">
      <alignment horizontal="right" vertical="center" wrapText="1"/>
    </xf>
    <xf numFmtId="166" fontId="10" fillId="0" borderId="37" xfId="9" applyNumberFormat="1" applyFont="1" applyBorder="1" applyAlignment="1">
      <alignment horizontal="right" vertical="center" wrapText="1"/>
    </xf>
    <xf numFmtId="166" fontId="10" fillId="0" borderId="38" xfId="9" applyNumberFormat="1" applyFont="1" applyBorder="1" applyAlignment="1">
      <alignment horizontal="right" vertical="center" wrapText="1"/>
    </xf>
    <xf numFmtId="166" fontId="10" fillId="0" borderId="37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8" xfId="0" applyNumberFormat="1" applyFont="1" applyBorder="1"/>
    <xf numFmtId="166" fontId="10" fillId="0" borderId="39" xfId="0" applyNumberFormat="1" applyFont="1" applyBorder="1"/>
    <xf numFmtId="166" fontId="10" fillId="0" borderId="40" xfId="0" applyNumberFormat="1" applyFont="1" applyBorder="1"/>
    <xf numFmtId="166" fontId="10" fillId="0" borderId="41" xfId="0" applyNumberFormat="1" applyFont="1" applyBorder="1"/>
    <xf numFmtId="0" fontId="10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0" fillId="0" borderId="10" xfId="0" applyNumberFormat="1" applyFont="1" applyBorder="1"/>
    <xf numFmtId="166" fontId="0" fillId="0" borderId="9" xfId="0" applyNumberFormat="1" applyBorder="1"/>
    <xf numFmtId="166" fontId="15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8" fillId="0" borderId="5" xfId="0" applyFont="1" applyBorder="1" applyAlignment="1">
      <alignment wrapText="1"/>
    </xf>
    <xf numFmtId="166" fontId="0" fillId="0" borderId="8" xfId="0" applyNumberFormat="1" applyBorder="1"/>
    <xf numFmtId="0" fontId="13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0" fillId="0" borderId="42" xfId="0" applyNumberFormat="1" applyFont="1" applyBorder="1"/>
    <xf numFmtId="166" fontId="0" fillId="0" borderId="35" xfId="0" applyNumberFormat="1" applyBorder="1"/>
    <xf numFmtId="166" fontId="10" fillId="0" borderId="4" xfId="0" applyNumberFormat="1" applyFont="1" applyBorder="1"/>
    <xf numFmtId="166" fontId="10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0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8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9" fillId="0" borderId="19" xfId="0" applyNumberFormat="1" applyFont="1" applyBorder="1"/>
    <xf numFmtId="166" fontId="10" fillId="3" borderId="31" xfId="0" applyNumberFormat="1" applyFont="1" applyFill="1" applyBorder="1"/>
    <xf numFmtId="166" fontId="10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0" fillId="0" borderId="49" xfId="0" applyFont="1" applyBorder="1" applyAlignment="1">
      <alignment wrapText="1"/>
    </xf>
    <xf numFmtId="166" fontId="10" fillId="0" borderId="50" xfId="0" applyNumberFormat="1" applyFont="1" applyBorder="1"/>
    <xf numFmtId="166" fontId="0" fillId="0" borderId="40" xfId="0" applyNumberFormat="1" applyBorder="1"/>
    <xf numFmtId="166" fontId="10" fillId="3" borderId="3" xfId="0" applyNumberFormat="1" applyFont="1" applyFill="1" applyBorder="1"/>
    <xf numFmtId="166" fontId="9" fillId="3" borderId="7" xfId="0" applyNumberFormat="1" applyFont="1" applyFill="1" applyBorder="1"/>
    <xf numFmtId="166" fontId="9" fillId="3" borderId="3" xfId="0" applyNumberFormat="1" applyFont="1" applyFill="1" applyBorder="1"/>
    <xf numFmtId="0" fontId="13" fillId="0" borderId="11" xfId="0" applyFont="1" applyBorder="1"/>
    <xf numFmtId="0" fontId="13" fillId="2" borderId="40" xfId="0" applyFont="1" applyFill="1" applyBorder="1" applyAlignment="1"/>
    <xf numFmtId="0" fontId="13" fillId="2" borderId="40" xfId="0" applyFont="1" applyFill="1" applyBorder="1" applyAlignment="1">
      <alignment vertical="top" wrapText="1"/>
    </xf>
    <xf numFmtId="0" fontId="14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7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6" fontId="9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0" fillId="0" borderId="3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6" fontId="9" fillId="0" borderId="8" xfId="0" applyNumberFormat="1" applyFont="1" applyBorder="1"/>
    <xf numFmtId="0" fontId="9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0" fillId="0" borderId="51" xfId="0" applyFont="1" applyBorder="1"/>
    <xf numFmtId="166" fontId="10" fillId="0" borderId="44" xfId="0" applyNumberFormat="1" applyFont="1" applyBorder="1"/>
    <xf numFmtId="166" fontId="10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9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0" fillId="0" borderId="23" xfId="0" applyFont="1" applyBorder="1"/>
    <xf numFmtId="0" fontId="9" fillId="0" borderId="40" xfId="0" applyFont="1" applyBorder="1" applyAlignment="1">
      <alignment vertical="top"/>
    </xf>
    <xf numFmtId="0" fontId="9" fillId="0" borderId="8" xfId="0" applyFont="1" applyFill="1" applyBorder="1"/>
    <xf numFmtId="166" fontId="9" fillId="0" borderId="7" xfId="0" applyNumberFormat="1" applyFont="1" applyFill="1" applyBorder="1"/>
    <xf numFmtId="166" fontId="9" fillId="0" borderId="1" xfId="0" applyNumberFormat="1" applyFont="1" applyFill="1" applyBorder="1"/>
    <xf numFmtId="166" fontId="10" fillId="0" borderId="7" xfId="0" applyNumberFormat="1" applyFont="1" applyFill="1" applyBorder="1"/>
    <xf numFmtId="0" fontId="0" fillId="0" borderId="0" xfId="0" applyAlignment="1">
      <alignment vertical="top"/>
    </xf>
    <xf numFmtId="0" fontId="9" fillId="3" borderId="8" xfId="0" applyFont="1" applyFill="1" applyBorder="1" applyAlignment="1">
      <alignment vertical="top"/>
    </xf>
    <xf numFmtId="0" fontId="10" fillId="0" borderId="55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0" fillId="3" borderId="0" xfId="0" applyFont="1" applyFill="1"/>
    <xf numFmtId="0" fontId="10" fillId="3" borderId="61" xfId="0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10" fillId="3" borderId="0" xfId="0" applyNumberFormat="1" applyFont="1" applyFill="1" applyBorder="1" applyAlignment="1" applyProtection="1">
      <alignment wrapText="1"/>
    </xf>
    <xf numFmtId="0" fontId="10" fillId="3" borderId="5" xfId="0" applyFont="1" applyFill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33" xfId="0" applyFont="1" applyFill="1" applyBorder="1" applyAlignment="1">
      <alignment wrapText="1"/>
    </xf>
    <xf numFmtId="0" fontId="10" fillId="3" borderId="11" xfId="0" applyFont="1" applyFill="1" applyBorder="1"/>
    <xf numFmtId="0" fontId="10" fillId="0" borderId="49" xfId="0" applyFont="1" applyFill="1" applyBorder="1"/>
    <xf numFmtId="0" fontId="10" fillId="0" borderId="5" xfId="0" applyFont="1" applyFill="1" applyBorder="1" applyAlignment="1"/>
    <xf numFmtId="0" fontId="9" fillId="0" borderId="0" xfId="0" applyFont="1" applyAlignment="1"/>
    <xf numFmtId="166" fontId="0" fillId="0" borderId="0" xfId="0" applyNumberFormat="1" applyFill="1"/>
    <xf numFmtId="0" fontId="9" fillId="0" borderId="49" xfId="0" applyFont="1" applyFill="1" applyBorder="1" applyAlignment="1">
      <alignment vertical="top"/>
    </xf>
    <xf numFmtId="166" fontId="22" fillId="0" borderId="7" xfId="0" applyNumberFormat="1" applyFont="1" applyFill="1" applyBorder="1"/>
    <xf numFmtId="166" fontId="22" fillId="0" borderId="1" xfId="0" applyNumberFormat="1" applyFont="1" applyFill="1" applyBorder="1"/>
    <xf numFmtId="166" fontId="10" fillId="0" borderId="36" xfId="0" applyNumberFormat="1" applyFont="1" applyFill="1" applyBorder="1"/>
    <xf numFmtId="166" fontId="10" fillId="0" borderId="38" xfId="0" applyNumberFormat="1" applyFont="1" applyFill="1" applyBorder="1"/>
    <xf numFmtId="166" fontId="10" fillId="0" borderId="79" xfId="0" applyNumberFormat="1" applyFont="1" applyFill="1" applyBorder="1"/>
    <xf numFmtId="166" fontId="10" fillId="0" borderId="97" xfId="0" applyNumberFormat="1" applyFont="1" applyFill="1" applyBorder="1"/>
    <xf numFmtId="166" fontId="9" fillId="0" borderId="7" xfId="0" applyNumberFormat="1" applyFont="1" applyBorder="1" applyAlignment="1"/>
    <xf numFmtId="166" fontId="9" fillId="0" borderId="1" xfId="0" applyNumberFormat="1" applyFont="1" applyBorder="1" applyAlignment="1"/>
    <xf numFmtId="166" fontId="10" fillId="3" borderId="7" xfId="0" applyNumberFormat="1" applyFont="1" applyFill="1" applyBorder="1" applyAlignment="1"/>
    <xf numFmtId="0" fontId="9" fillId="0" borderId="102" xfId="9" applyFont="1" applyBorder="1" applyAlignment="1">
      <alignment horizontal="center" vertical="center" wrapText="1"/>
    </xf>
    <xf numFmtId="0" fontId="9" fillId="0" borderId="103" xfId="9" applyFont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right"/>
    </xf>
    <xf numFmtId="0" fontId="10" fillId="0" borderId="102" xfId="9" applyFont="1" applyBorder="1" applyAlignment="1">
      <alignment horizontal="center" vertical="center" wrapText="1"/>
    </xf>
    <xf numFmtId="0" fontId="10" fillId="0" borderId="103" xfId="9" applyFont="1" applyBorder="1" applyAlignment="1">
      <alignment horizontal="center" vertical="center" wrapText="1"/>
    </xf>
    <xf numFmtId="166" fontId="22" fillId="0" borderId="60" xfId="0" applyNumberFormat="1" applyFont="1" applyFill="1" applyBorder="1" applyAlignment="1" applyProtection="1"/>
    <xf numFmtId="166" fontId="14" fillId="0" borderId="7" xfId="0" applyNumberFormat="1" applyFont="1" applyFill="1" applyBorder="1"/>
    <xf numFmtId="166" fontId="10" fillId="0" borderId="7" xfId="0" applyNumberFormat="1" applyFont="1" applyFill="1" applyBorder="1" applyAlignment="1"/>
    <xf numFmtId="166" fontId="10" fillId="0" borderId="15" xfId="0" applyNumberFormat="1" applyFont="1" applyFill="1" applyBorder="1"/>
    <xf numFmtId="166" fontId="10" fillId="0" borderId="16" xfId="0" applyNumberFormat="1" applyFont="1" applyFill="1" applyBorder="1"/>
    <xf numFmtId="0" fontId="0" fillId="0" borderId="0" xfId="0" applyBorder="1"/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5" fillId="0" borderId="56" xfId="0" applyFont="1" applyBorder="1" applyAlignment="1">
      <alignment vertical="top" wrapText="1"/>
    </xf>
    <xf numFmtId="14" fontId="5" fillId="0" borderId="109" xfId="0" applyNumberFormat="1" applyFont="1" applyBorder="1" applyAlignment="1">
      <alignment vertical="top" wrapText="1"/>
    </xf>
    <xf numFmtId="0" fontId="25" fillId="0" borderId="110" xfId="0" applyFont="1" applyBorder="1" applyAlignment="1">
      <alignment vertical="top" wrapText="1"/>
    </xf>
    <xf numFmtId="165" fontId="5" fillId="0" borderId="56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vertical="top" wrapText="1"/>
    </xf>
    <xf numFmtId="0" fontId="5" fillId="0" borderId="109" xfId="0" applyFont="1" applyFill="1" applyBorder="1" applyAlignment="1">
      <alignment vertical="top" wrapText="1"/>
    </xf>
    <xf numFmtId="0" fontId="5" fillId="0" borderId="110" xfId="0" applyFont="1" applyFill="1" applyBorder="1" applyAlignment="1">
      <alignment vertical="top" wrapText="1"/>
    </xf>
    <xf numFmtId="0" fontId="25" fillId="0" borderId="110" xfId="0" applyFont="1" applyFill="1" applyBorder="1" applyAlignment="1">
      <alignment vertical="top" wrapText="1"/>
    </xf>
    <xf numFmtId="167" fontId="5" fillId="0" borderId="56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110" xfId="0" applyFont="1" applyBorder="1" applyAlignment="1">
      <alignment vertical="top" wrapText="1"/>
    </xf>
    <xf numFmtId="0" fontId="5" fillId="0" borderId="23" xfId="0" applyFont="1" applyBorder="1" applyAlignment="1">
      <alignment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23" xfId="0" applyFont="1" applyFill="1" applyBorder="1"/>
    <xf numFmtId="0" fontId="5" fillId="0" borderId="23" xfId="4" applyFont="1" applyFill="1" applyBorder="1" applyAlignment="1">
      <alignment wrapText="1"/>
    </xf>
    <xf numFmtId="0" fontId="26" fillId="0" borderId="109" xfId="0" applyFont="1" applyFill="1" applyBorder="1" applyAlignment="1">
      <alignment vertical="center" wrapText="1"/>
    </xf>
    <xf numFmtId="0" fontId="5" fillId="0" borderId="13" xfId="0" applyFont="1" applyFill="1" applyBorder="1"/>
    <xf numFmtId="0" fontId="25" fillId="0" borderId="109" xfId="0" applyFont="1" applyFill="1" applyBorder="1" applyAlignment="1">
      <alignment vertical="top" wrapText="1"/>
    </xf>
    <xf numFmtId="165" fontId="25" fillId="0" borderId="56" xfId="0" applyNumberFormat="1" applyFont="1" applyFill="1" applyBorder="1" applyAlignment="1">
      <alignment horizontal="center" vertical="top" wrapText="1"/>
    </xf>
    <xf numFmtId="0" fontId="25" fillId="0" borderId="56" xfId="0" applyFont="1" applyFill="1" applyBorder="1" applyAlignment="1">
      <alignment vertical="top" wrapText="1"/>
    </xf>
    <xf numFmtId="2" fontId="5" fillId="0" borderId="56" xfId="0" applyNumberFormat="1" applyFont="1" applyFill="1" applyBorder="1" applyAlignment="1">
      <alignment horizontal="center" vertical="top" wrapText="1"/>
    </xf>
    <xf numFmtId="0" fontId="27" fillId="0" borderId="109" xfId="0" applyFont="1" applyFill="1" applyBorder="1" applyAlignment="1">
      <alignment vertical="top" wrapText="1"/>
    </xf>
    <xf numFmtId="168" fontId="5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5" fillId="0" borderId="0" xfId="0" applyFont="1" applyAlignment="1"/>
    <xf numFmtId="16" fontId="5" fillId="0" borderId="0" xfId="0" applyNumberFormat="1" applyFont="1"/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left" wrapText="1"/>
    </xf>
    <xf numFmtId="0" fontId="9" fillId="0" borderId="3" xfId="4" applyFont="1" applyFill="1" applyBorder="1" applyAlignment="1">
      <alignment horizontal="left"/>
    </xf>
    <xf numFmtId="0" fontId="9" fillId="0" borderId="3" xfId="4" applyFont="1" applyFill="1" applyBorder="1" applyAlignment="1"/>
    <xf numFmtId="0" fontId="10" fillId="0" borderId="3" xfId="4" applyFont="1" applyFill="1" applyBorder="1" applyAlignment="1">
      <alignment horizontal="left" vertical="top" wrapText="1"/>
    </xf>
    <xf numFmtId="0" fontId="10" fillId="0" borderId="13" xfId="4" applyFont="1" applyFill="1" applyBorder="1"/>
    <xf numFmtId="0" fontId="10" fillId="0" borderId="13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left" vertical="top" wrapText="1"/>
    </xf>
    <xf numFmtId="166" fontId="10" fillId="0" borderId="13" xfId="4" applyNumberFormat="1" applyFont="1" applyFill="1" applyBorder="1"/>
    <xf numFmtId="0" fontId="10" fillId="0" borderId="37" xfId="4" applyFont="1" applyFill="1" applyBorder="1"/>
    <xf numFmtId="0" fontId="10" fillId="0" borderId="37" xfId="4" applyFont="1" applyFill="1" applyBorder="1" applyAlignment="1">
      <alignment horizontal="center"/>
    </xf>
    <xf numFmtId="0" fontId="10" fillId="0" borderId="37" xfId="4" applyFont="1" applyFill="1" applyBorder="1" applyAlignment="1">
      <alignment horizontal="left" vertical="top" wrapText="1"/>
    </xf>
    <xf numFmtId="166" fontId="10" fillId="0" borderId="37" xfId="4" applyNumberFormat="1" applyFont="1" applyFill="1" applyBorder="1"/>
    <xf numFmtId="0" fontId="6" fillId="0" borderId="0" xfId="0" applyFont="1" applyBorder="1"/>
    <xf numFmtId="0" fontId="0" fillId="0" borderId="0" xfId="0"/>
    <xf numFmtId="168" fontId="6" fillId="0" borderId="24" xfId="0" applyNumberFormat="1" applyFont="1" applyBorder="1" applyAlignment="1">
      <alignment horizontal="center"/>
    </xf>
    <xf numFmtId="0" fontId="5" fillId="0" borderId="71" xfId="0" applyFont="1" applyFill="1" applyBorder="1" applyAlignment="1">
      <alignment vertical="center"/>
    </xf>
    <xf numFmtId="0" fontId="6" fillId="0" borderId="29" xfId="0" applyFont="1" applyBorder="1" applyAlignment="1"/>
    <xf numFmtId="0" fontId="6" fillId="0" borderId="27" xfId="0" applyFont="1" applyBorder="1" applyAlignment="1"/>
    <xf numFmtId="0" fontId="6" fillId="0" borderId="24" xfId="0" applyFont="1" applyBorder="1" applyAlignment="1"/>
    <xf numFmtId="0" fontId="9" fillId="0" borderId="111" xfId="0" applyFont="1" applyBorder="1" applyAlignment="1">
      <alignment vertical="top"/>
    </xf>
    <xf numFmtId="0" fontId="9" fillId="0" borderId="56" xfId="0" applyFont="1" applyBorder="1"/>
    <xf numFmtId="166" fontId="10" fillId="0" borderId="111" xfId="0" applyNumberFormat="1" applyFont="1" applyFill="1" applyBorder="1" applyAlignment="1"/>
    <xf numFmtId="166" fontId="10" fillId="0" borderId="74" xfId="0" applyNumberFormat="1" applyFont="1" applyFill="1" applyBorder="1" applyAlignment="1"/>
    <xf numFmtId="168" fontId="10" fillId="0" borderId="111" xfId="0" applyNumberFormat="1" applyFont="1" applyFill="1" applyBorder="1" applyAlignment="1"/>
    <xf numFmtId="0" fontId="5" fillId="0" borderId="56" xfId="0" applyFont="1" applyFill="1" applyBorder="1"/>
    <xf numFmtId="168" fontId="5" fillId="0" borderId="56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center"/>
    </xf>
    <xf numFmtId="168" fontId="0" fillId="0" borderId="0" xfId="0" applyNumberFormat="1" applyFill="1"/>
    <xf numFmtId="0" fontId="10" fillId="3" borderId="115" xfId="0" applyNumberFormat="1" applyFont="1" applyFill="1" applyBorder="1" applyAlignment="1" applyProtection="1">
      <alignment horizontal="center" vertical="center" wrapText="1"/>
    </xf>
    <xf numFmtId="0" fontId="14" fillId="3" borderId="116" xfId="0" applyNumberFormat="1" applyFont="1" applyFill="1" applyBorder="1" applyAlignment="1" applyProtection="1">
      <alignment horizontal="center" vertical="center" wrapText="1"/>
    </xf>
    <xf numFmtId="0" fontId="9" fillId="3" borderId="115" xfId="0" applyNumberFormat="1" applyFont="1" applyFill="1" applyBorder="1" applyAlignment="1" applyProtection="1">
      <alignment horizontal="center" vertical="center" wrapText="1"/>
    </xf>
    <xf numFmtId="0" fontId="12" fillId="3" borderId="116" xfId="0" applyNumberFormat="1" applyFont="1" applyFill="1" applyBorder="1" applyAlignment="1" applyProtection="1">
      <alignment horizontal="center" vertical="center" wrapText="1"/>
    </xf>
    <xf numFmtId="0" fontId="9" fillId="0" borderId="7" xfId="4" applyFont="1" applyBorder="1"/>
    <xf numFmtId="166" fontId="10" fillId="0" borderId="1" xfId="4" applyNumberFormat="1" applyFont="1" applyFill="1" applyBorder="1"/>
    <xf numFmtId="0" fontId="10" fillId="0" borderId="1" xfId="4" applyFont="1" applyFill="1" applyBorder="1"/>
    <xf numFmtId="0" fontId="9" fillId="0" borderId="1" xfId="4" applyFont="1" applyFill="1" applyBorder="1"/>
    <xf numFmtId="166" fontId="10" fillId="3" borderId="1" xfId="4" applyNumberFormat="1" applyFont="1" applyFill="1" applyBorder="1"/>
    <xf numFmtId="0" fontId="9" fillId="0" borderId="15" xfId="4" applyFont="1" applyBorder="1"/>
    <xf numFmtId="166" fontId="10" fillId="0" borderId="16" xfId="4" applyNumberFormat="1" applyFont="1" applyFill="1" applyBorder="1"/>
    <xf numFmtId="0" fontId="9" fillId="0" borderId="36" xfId="4" applyFont="1" applyFill="1" applyBorder="1"/>
    <xf numFmtId="166" fontId="10" fillId="0" borderId="38" xfId="4" applyNumberFormat="1" applyFont="1" applyFill="1" applyBorder="1"/>
    <xf numFmtId="0" fontId="9" fillId="0" borderId="8" xfId="4" applyFont="1" applyBorder="1"/>
    <xf numFmtId="0" fontId="9" fillId="0" borderId="53" xfId="4" applyFont="1" applyBorder="1"/>
    <xf numFmtId="0" fontId="9" fillId="0" borderId="36" xfId="4" applyFont="1" applyBorder="1"/>
    <xf numFmtId="0" fontId="10" fillId="0" borderId="37" xfId="4" applyFont="1" applyFill="1" applyBorder="1" applyAlignment="1">
      <alignment wrapText="1"/>
    </xf>
    <xf numFmtId="0" fontId="10" fillId="0" borderId="37" xfId="4" applyFont="1" applyFill="1" applyBorder="1" applyAlignment="1">
      <alignment horizontal="center" wrapText="1"/>
    </xf>
    <xf numFmtId="0" fontId="10" fillId="0" borderId="37" xfId="4" applyFont="1" applyFill="1" applyBorder="1" applyAlignment="1">
      <alignment horizontal="left"/>
    </xf>
    <xf numFmtId="0" fontId="10" fillId="3" borderId="38" xfId="4" applyFont="1" applyFill="1" applyBorder="1"/>
    <xf numFmtId="0" fontId="0" fillId="0" borderId="0" xfId="0"/>
    <xf numFmtId="0" fontId="9" fillId="3" borderId="7" xfId="4" applyFont="1" applyFill="1" applyBorder="1"/>
    <xf numFmtId="0" fontId="0" fillId="0" borderId="0" xfId="0"/>
    <xf numFmtId="0" fontId="0" fillId="0" borderId="0" xfId="0" applyFont="1" applyAlignment="1"/>
    <xf numFmtId="0" fontId="9" fillId="0" borderId="0" xfId="0" applyFont="1" applyBorder="1"/>
    <xf numFmtId="166" fontId="0" fillId="0" borderId="0" xfId="0" applyNumberFormat="1"/>
    <xf numFmtId="0" fontId="5" fillId="3" borderId="56" xfId="0" applyFont="1" applyFill="1" applyBorder="1" applyAlignment="1">
      <alignment vertical="top" wrapText="1"/>
    </xf>
    <xf numFmtId="0" fontId="6" fillId="3" borderId="109" xfId="0" applyFont="1" applyFill="1" applyBorder="1" applyAlignment="1">
      <alignment vertical="top" wrapText="1"/>
    </xf>
    <xf numFmtId="0" fontId="6" fillId="3" borderId="110" xfId="0" applyFont="1" applyFill="1" applyBorder="1" applyAlignment="1">
      <alignment vertical="top" wrapText="1"/>
    </xf>
    <xf numFmtId="166" fontId="6" fillId="3" borderId="5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166" fontId="5" fillId="0" borderId="56" xfId="0" applyNumberFormat="1" applyFont="1" applyFill="1" applyBorder="1" applyAlignment="1">
      <alignment horizontal="center" vertical="top" wrapText="1"/>
    </xf>
    <xf numFmtId="0" fontId="9" fillId="3" borderId="23" xfId="0" applyFont="1" applyFill="1" applyBorder="1"/>
    <xf numFmtId="0" fontId="9" fillId="3" borderId="112" xfId="0" applyFont="1" applyFill="1" applyBorder="1"/>
    <xf numFmtId="0" fontId="5" fillId="3" borderId="22" xfId="0" applyFont="1" applyFill="1" applyBorder="1" applyAlignment="1">
      <alignment vertical="top" wrapText="1"/>
    </xf>
    <xf numFmtId="168" fontId="5" fillId="3" borderId="55" xfId="0" applyNumberFormat="1" applyFont="1" applyFill="1" applyBorder="1" applyAlignment="1">
      <alignment horizontal="center"/>
    </xf>
    <xf numFmtId="0" fontId="5" fillId="3" borderId="56" xfId="0" applyFont="1" applyFill="1" applyBorder="1" applyAlignment="1">
      <alignment vertical="center"/>
    </xf>
    <xf numFmtId="0" fontId="6" fillId="3" borderId="109" xfId="0" applyFont="1" applyFill="1" applyBorder="1" applyAlignment="1">
      <alignment vertical="center" wrapText="1"/>
    </xf>
    <xf numFmtId="0" fontId="5" fillId="3" borderId="109" xfId="0" applyFont="1" applyFill="1" applyBorder="1" applyAlignment="1">
      <alignment vertical="center" wrapText="1"/>
    </xf>
    <xf numFmtId="0" fontId="5" fillId="3" borderId="109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165" fontId="5" fillId="3" borderId="109" xfId="0" applyNumberFormat="1" applyFont="1" applyFill="1" applyBorder="1" applyAlignment="1">
      <alignment horizontal="right" vertical="center"/>
    </xf>
    <xf numFmtId="0" fontId="5" fillId="3" borderId="49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wrapText="1"/>
    </xf>
    <xf numFmtId="0" fontId="5" fillId="3" borderId="56" xfId="0" applyFont="1" applyFill="1" applyBorder="1" applyAlignment="1">
      <alignment horizontal="right" vertical="top" wrapText="1"/>
    </xf>
    <xf numFmtId="166" fontId="5" fillId="3" borderId="23" xfId="0" applyNumberFormat="1" applyFont="1" applyFill="1" applyBorder="1" applyAlignment="1">
      <alignment horizontal="right" vertical="top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left" vertical="top" wrapText="1"/>
    </xf>
    <xf numFmtId="0" fontId="5" fillId="3" borderId="23" xfId="4" applyFont="1" applyFill="1" applyBorder="1" applyAlignment="1">
      <alignment wrapText="1"/>
    </xf>
    <xf numFmtId="0" fontId="5" fillId="4" borderId="56" xfId="0" applyFont="1" applyFill="1" applyBorder="1" applyAlignment="1">
      <alignment vertical="top" wrapText="1"/>
    </xf>
    <xf numFmtId="0" fontId="5" fillId="4" borderId="23" xfId="0" applyFont="1" applyFill="1" applyBorder="1" applyAlignment="1">
      <alignment vertical="top" wrapText="1"/>
    </xf>
    <xf numFmtId="0" fontId="5" fillId="5" borderId="56" xfId="0" applyFont="1" applyFill="1" applyBorder="1" applyAlignment="1">
      <alignment vertical="center"/>
    </xf>
    <xf numFmtId="0" fontId="6" fillId="5" borderId="109" xfId="0" applyFont="1" applyFill="1" applyBorder="1" applyAlignment="1">
      <alignment vertical="center" wrapText="1"/>
    </xf>
    <xf numFmtId="0" fontId="6" fillId="5" borderId="109" xfId="0" applyFont="1" applyFill="1" applyBorder="1" applyAlignment="1">
      <alignment horizontal="right" vertical="center"/>
    </xf>
    <xf numFmtId="168" fontId="6" fillId="5" borderId="109" xfId="0" applyNumberFormat="1" applyFont="1" applyFill="1" applyBorder="1" applyAlignment="1">
      <alignment horizontal="right" vertical="center"/>
    </xf>
    <xf numFmtId="0" fontId="6" fillId="5" borderId="109" xfId="0" applyFont="1" applyFill="1" applyBorder="1" applyAlignment="1">
      <alignment horizontal="right" vertical="center" wrapText="1"/>
    </xf>
    <xf numFmtId="0" fontId="33" fillId="3" borderId="31" xfId="0" applyFont="1" applyFill="1" applyBorder="1"/>
    <xf numFmtId="0" fontId="27" fillId="3" borderId="28" xfId="0" applyFont="1" applyFill="1" applyBorder="1"/>
    <xf numFmtId="168" fontId="27" fillId="3" borderId="2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8" fontId="22" fillId="0" borderId="7" xfId="0" applyNumberFormat="1" applyFont="1" applyFill="1" applyBorder="1"/>
    <xf numFmtId="168" fontId="10" fillId="0" borderId="1" xfId="0" applyNumberFormat="1" applyFont="1" applyFill="1" applyBorder="1"/>
    <xf numFmtId="0" fontId="0" fillId="0" borderId="0" xfId="0"/>
    <xf numFmtId="168" fontId="10" fillId="0" borderId="7" xfId="0" applyNumberFormat="1" applyFont="1" applyFill="1" applyBorder="1"/>
    <xf numFmtId="166" fontId="10" fillId="0" borderId="8" xfId="0" applyNumberFormat="1" applyFont="1" applyFill="1" applyBorder="1"/>
    <xf numFmtId="166" fontId="10" fillId="0" borderId="26" xfId="0" applyNumberFormat="1" applyFont="1" applyFill="1" applyBorder="1"/>
    <xf numFmtId="166" fontId="10" fillId="0" borderId="31" xfId="0" applyNumberFormat="1" applyFont="1" applyFill="1" applyBorder="1"/>
    <xf numFmtId="168" fontId="10" fillId="0" borderId="31" xfId="0" applyNumberFormat="1" applyFont="1" applyFill="1" applyBorder="1"/>
    <xf numFmtId="166" fontId="10" fillId="0" borderId="29" xfId="0" applyNumberFormat="1" applyFont="1" applyFill="1" applyBorder="1"/>
    <xf numFmtId="0" fontId="10" fillId="0" borderId="24" xfId="0" applyFont="1" applyBorder="1"/>
    <xf numFmtId="0" fontId="0" fillId="0" borderId="0" xfId="0"/>
    <xf numFmtId="0" fontId="6" fillId="0" borderId="0" xfId="0" applyFont="1" applyAlignment="1"/>
    <xf numFmtId="0" fontId="5" fillId="0" borderId="22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165" fontId="6" fillId="3" borderId="56" xfId="0" applyNumberFormat="1" applyFont="1" applyFill="1" applyBorder="1" applyAlignment="1">
      <alignment horizontal="center" vertical="top" wrapText="1"/>
    </xf>
    <xf numFmtId="168" fontId="6" fillId="3" borderId="56" xfId="0" applyNumberFormat="1" applyFont="1" applyFill="1" applyBorder="1" applyAlignment="1">
      <alignment horizontal="center" vertical="top" wrapText="1"/>
    </xf>
    <xf numFmtId="0" fontId="25" fillId="3" borderId="109" xfId="0" applyFont="1" applyFill="1" applyBorder="1" applyAlignment="1">
      <alignment vertical="top" wrapText="1"/>
    </xf>
    <xf numFmtId="0" fontId="25" fillId="3" borderId="110" xfId="0" applyFont="1" applyFill="1" applyBorder="1" applyAlignment="1">
      <alignment vertical="top" wrapText="1"/>
    </xf>
    <xf numFmtId="167" fontId="25" fillId="3" borderId="56" xfId="0" applyNumberFormat="1" applyFont="1" applyFill="1" applyBorder="1" applyAlignment="1">
      <alignment horizontal="center" vertical="top" wrapText="1"/>
    </xf>
    <xf numFmtId="0" fontId="25" fillId="3" borderId="23" xfId="0" applyFont="1" applyFill="1" applyBorder="1" applyAlignment="1">
      <alignment vertical="top" wrapText="1"/>
    </xf>
    <xf numFmtId="0" fontId="25" fillId="3" borderId="23" xfId="0" applyFont="1" applyFill="1" applyBorder="1" applyAlignment="1">
      <alignment wrapText="1"/>
    </xf>
    <xf numFmtId="0" fontId="25" fillId="3" borderId="23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wrapText="1"/>
    </xf>
    <xf numFmtId="166" fontId="5" fillId="4" borderId="56" xfId="0" applyNumberFormat="1" applyFont="1" applyFill="1" applyBorder="1" applyAlignment="1">
      <alignment horizontal="center" vertical="top" wrapText="1"/>
    </xf>
    <xf numFmtId="0" fontId="25" fillId="3" borderId="56" xfId="0" applyFont="1" applyFill="1" applyBorder="1" applyAlignment="1">
      <alignment vertical="top" wrapText="1"/>
    </xf>
    <xf numFmtId="168" fontId="25" fillId="3" borderId="56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wrapText="1"/>
    </xf>
    <xf numFmtId="165" fontId="6" fillId="0" borderId="23" xfId="0" applyNumberFormat="1" applyFont="1" applyFill="1" applyBorder="1" applyAlignment="1">
      <alignment horizontal="center" vertical="top" wrapText="1"/>
    </xf>
    <xf numFmtId="0" fontId="6" fillId="0" borderId="110" xfId="0" applyFont="1" applyFill="1" applyBorder="1" applyAlignment="1">
      <alignment vertical="top" wrapText="1"/>
    </xf>
    <xf numFmtId="168" fontId="35" fillId="0" borderId="56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36" fillId="4" borderId="3" xfId="0" applyFont="1" applyFill="1" applyBorder="1" applyAlignment="1">
      <alignment wrapText="1"/>
    </xf>
    <xf numFmtId="0" fontId="21" fillId="4" borderId="110" xfId="0" applyFont="1" applyFill="1" applyBorder="1" applyAlignment="1">
      <alignment wrapText="1"/>
    </xf>
    <xf numFmtId="0" fontId="5" fillId="4" borderId="109" xfId="0" applyFont="1" applyFill="1" applyBorder="1" applyAlignment="1">
      <alignment vertical="top" wrapText="1"/>
    </xf>
    <xf numFmtId="0" fontId="5" fillId="4" borderId="110" xfId="0" applyFont="1" applyFill="1" applyBorder="1" applyAlignment="1">
      <alignment wrapText="1"/>
    </xf>
    <xf numFmtId="0" fontId="5" fillId="4" borderId="56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0" fillId="0" borderId="0" xfId="0"/>
    <xf numFmtId="0" fontId="5" fillId="0" borderId="56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 wrapText="1"/>
    </xf>
    <xf numFmtId="0" fontId="5" fillId="0" borderId="109" xfId="0" applyFont="1" applyFill="1" applyBorder="1" applyAlignment="1">
      <alignment horizontal="right" vertical="center"/>
    </xf>
    <xf numFmtId="166" fontId="6" fillId="5" borderId="109" xfId="0" applyNumberFormat="1" applyFont="1" applyFill="1" applyBorder="1" applyAlignment="1">
      <alignment horizontal="right" vertical="center"/>
    </xf>
    <xf numFmtId="166" fontId="5" fillId="5" borderId="109" xfId="0" applyNumberFormat="1" applyFont="1" applyFill="1" applyBorder="1" applyAlignment="1">
      <alignment horizontal="center" vertical="top" wrapText="1"/>
    </xf>
    <xf numFmtId="0" fontId="37" fillId="5" borderId="23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36" fillId="4" borderId="77" xfId="0" applyFont="1" applyFill="1" applyBorder="1" applyAlignment="1">
      <alignment wrapText="1"/>
    </xf>
    <xf numFmtId="0" fontId="36" fillId="4" borderId="18" xfId="0" applyFont="1" applyFill="1" applyBorder="1" applyAlignment="1">
      <alignment wrapText="1"/>
    </xf>
    <xf numFmtId="0" fontId="36" fillId="4" borderId="14" xfId="0" applyFont="1" applyFill="1" applyBorder="1" applyAlignment="1">
      <alignment wrapText="1"/>
    </xf>
    <xf numFmtId="166" fontId="5" fillId="4" borderId="23" xfId="0" applyNumberFormat="1" applyFont="1" applyFill="1" applyBorder="1" applyAlignment="1">
      <alignment horizontal="center" vertical="top" wrapText="1"/>
    </xf>
    <xf numFmtId="0" fontId="36" fillId="0" borderId="23" xfId="0" applyFont="1" applyFill="1" applyBorder="1" applyAlignment="1">
      <alignment wrapText="1"/>
    </xf>
    <xf numFmtId="166" fontId="5" fillId="0" borderId="109" xfId="0" applyNumberFormat="1" applyFont="1" applyFill="1" applyBorder="1" applyAlignment="1">
      <alignment horizontal="center" vertical="top" wrapText="1"/>
    </xf>
    <xf numFmtId="168" fontId="9" fillId="0" borderId="7" xfId="0" applyNumberFormat="1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166" fontId="9" fillId="0" borderId="3" xfId="4" applyNumberFormat="1" applyFont="1" applyFill="1" applyBorder="1"/>
    <xf numFmtId="166" fontId="9" fillId="0" borderId="1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166" fontId="30" fillId="0" borderId="3" xfId="4" applyNumberFormat="1" applyFont="1" applyFill="1" applyBorder="1"/>
    <xf numFmtId="166" fontId="9" fillId="0" borderId="3" xfId="0" applyNumberFormat="1" applyFont="1" applyFill="1" applyBorder="1"/>
    <xf numFmtId="0" fontId="10" fillId="3" borderId="3" xfId="4" applyFont="1" applyFill="1" applyBorder="1"/>
    <xf numFmtId="0" fontId="10" fillId="3" borderId="3" xfId="4" applyFont="1" applyFill="1" applyBorder="1" applyAlignment="1">
      <alignment horizontal="center"/>
    </xf>
    <xf numFmtId="0" fontId="9" fillId="3" borderId="3" xfId="4" applyFont="1" applyFill="1" applyBorder="1" applyAlignment="1">
      <alignment horizontal="left"/>
    </xf>
    <xf numFmtId="166" fontId="10" fillId="3" borderId="3" xfId="4" applyNumberFormat="1" applyFont="1" applyFill="1" applyBorder="1"/>
    <xf numFmtId="0" fontId="9" fillId="3" borderId="3" xfId="4" applyFont="1" applyFill="1" applyBorder="1" applyAlignment="1">
      <alignment horizontal="center"/>
    </xf>
    <xf numFmtId="166" fontId="9" fillId="3" borderId="3" xfId="4" applyNumberFormat="1" applyFont="1" applyFill="1" applyBorder="1"/>
    <xf numFmtId="0" fontId="9" fillId="0" borderId="31" xfId="4" applyFont="1" applyFill="1" applyBorder="1"/>
    <xf numFmtId="0" fontId="10" fillId="0" borderId="25" xfId="4" applyFont="1" applyFill="1" applyBorder="1" applyAlignment="1">
      <alignment wrapText="1"/>
    </xf>
    <xf numFmtId="0" fontId="10" fillId="0" borderId="25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left" vertical="top" wrapText="1"/>
    </xf>
    <xf numFmtId="166" fontId="10" fillId="0" borderId="25" xfId="4" applyNumberFormat="1" applyFont="1" applyFill="1" applyBorder="1"/>
    <xf numFmtId="166" fontId="10" fillId="0" borderId="26" xfId="4" applyNumberFormat="1" applyFont="1" applyFill="1" applyBorder="1"/>
    <xf numFmtId="0" fontId="29" fillId="0" borderId="3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12" xfId="4" applyFont="1" applyFill="1" applyBorder="1" applyAlignment="1">
      <alignment horizontal="left" vertical="top" wrapText="1"/>
    </xf>
    <xf numFmtId="168" fontId="10" fillId="0" borderId="3" xfId="4" applyNumberFormat="1" applyFont="1" applyFill="1" applyBorder="1"/>
    <xf numFmtId="0" fontId="9" fillId="0" borderId="3" xfId="0" applyFont="1" applyFill="1" applyBorder="1" applyAlignment="1">
      <alignment wrapText="1"/>
    </xf>
    <xf numFmtId="168" fontId="9" fillId="0" borderId="3" xfId="4" applyNumberFormat="1" applyFont="1" applyFill="1" applyBorder="1"/>
    <xf numFmtId="0" fontId="5" fillId="0" borderId="3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29" fillId="4" borderId="3" xfId="0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left" vertical="top" wrapText="1"/>
    </xf>
    <xf numFmtId="166" fontId="10" fillId="4" borderId="3" xfId="4" applyNumberFormat="1" applyFont="1" applyFill="1" applyBorder="1"/>
    <xf numFmtId="166" fontId="10" fillId="4" borderId="1" xfId="4" applyNumberFormat="1" applyFont="1" applyFill="1" applyBorder="1"/>
    <xf numFmtId="166" fontId="9" fillId="4" borderId="1" xfId="4" applyNumberFormat="1" applyFont="1" applyFill="1" applyBorder="1"/>
    <xf numFmtId="166" fontId="6" fillId="4" borderId="3" xfId="0" applyNumberFormat="1" applyFont="1" applyFill="1" applyBorder="1" applyAlignment="1">
      <alignment horizontal="right" vertical="top" wrapText="1"/>
    </xf>
    <xf numFmtId="0" fontId="38" fillId="0" borderId="72" xfId="4" applyFont="1" applyFill="1" applyBorder="1"/>
    <xf numFmtId="0" fontId="17" fillId="0" borderId="73" xfId="4" applyFont="1" applyFill="1" applyBorder="1"/>
    <xf numFmtId="0" fontId="17" fillId="0" borderId="73" xfId="4" applyFont="1" applyFill="1" applyBorder="1" applyAlignment="1">
      <alignment horizontal="center"/>
    </xf>
    <xf numFmtId="168" fontId="17" fillId="0" borderId="73" xfId="4" applyNumberFormat="1" applyFont="1" applyFill="1" applyBorder="1"/>
    <xf numFmtId="168" fontId="17" fillId="0" borderId="74" xfId="4" applyNumberFormat="1" applyFont="1" applyFill="1" applyBorder="1"/>
    <xf numFmtId="0" fontId="39" fillId="0" borderId="0" xfId="0" applyFont="1"/>
    <xf numFmtId="0" fontId="15" fillId="0" borderId="0" xfId="0" applyFont="1" applyAlignment="1"/>
    <xf numFmtId="0" fontId="29" fillId="0" borderId="3" xfId="0" applyFont="1" applyFill="1" applyBorder="1" applyAlignment="1">
      <alignment horizontal="center" vertical="center" wrapText="1"/>
    </xf>
    <xf numFmtId="167" fontId="9" fillId="4" borderId="3" xfId="4" applyNumberFormat="1" applyFont="1" applyFill="1" applyBorder="1"/>
    <xf numFmtId="0" fontId="9" fillId="0" borderId="76" xfId="4" applyFont="1" applyBorder="1"/>
    <xf numFmtId="0" fontId="29" fillId="4" borderId="3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9" fillId="0" borderId="71" xfId="4" applyFont="1" applyBorder="1"/>
    <xf numFmtId="167" fontId="0" fillId="0" borderId="0" xfId="0" applyNumberFormat="1"/>
    <xf numFmtId="0" fontId="0" fillId="0" borderId="0" xfId="0"/>
    <xf numFmtId="0" fontId="7" fillId="0" borderId="0" xfId="0" applyFont="1"/>
    <xf numFmtId="0" fontId="31" fillId="3" borderId="125" xfId="45" applyNumberFormat="1" applyFont="1" applyFill="1" applyBorder="1" applyAlignment="1" applyProtection="1">
      <alignment horizontal="center"/>
    </xf>
    <xf numFmtId="0" fontId="7" fillId="3" borderId="0" xfId="45" applyNumberFormat="1" applyFont="1" applyFill="1" applyBorder="1" applyAlignment="1" applyProtection="1"/>
    <xf numFmtId="0" fontId="31" fillId="3" borderId="92" xfId="45" applyNumberFormat="1" applyFont="1" applyFill="1" applyBorder="1" applyAlignment="1" applyProtection="1">
      <alignment horizontal="center" vertical="center"/>
    </xf>
    <xf numFmtId="0" fontId="21" fillId="0" borderId="92" xfId="45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wrapText="1"/>
    </xf>
    <xf numFmtId="0" fontId="21" fillId="0" borderId="30" xfId="45" applyNumberFormat="1" applyFont="1" applyFill="1" applyBorder="1" applyAlignment="1" applyProtection="1">
      <alignment horizontal="center" vertical="center" wrapText="1"/>
    </xf>
    <xf numFmtId="0" fontId="7" fillId="3" borderId="3" xfId="45" applyNumberFormat="1" applyFont="1" applyFill="1" applyBorder="1" applyAlignment="1" applyProtection="1"/>
    <xf numFmtId="0" fontId="31" fillId="6" borderId="92" xfId="45" applyNumberFormat="1" applyFont="1" applyFill="1" applyBorder="1" applyAlignment="1" applyProtection="1">
      <alignment horizontal="center" vertical="center" wrapText="1"/>
    </xf>
    <xf numFmtId="0" fontId="31" fillId="6" borderId="92" xfId="45" applyNumberFormat="1" applyFont="1" applyFill="1" applyBorder="1" applyAlignment="1" applyProtection="1">
      <alignment horizontal="center" vertical="center"/>
    </xf>
    <xf numFmtId="167" fontId="21" fillId="6" borderId="92" xfId="45" applyNumberFormat="1" applyFont="1" applyFill="1" applyBorder="1" applyAlignment="1" applyProtection="1">
      <alignment horizontal="center" vertical="center"/>
    </xf>
    <xf numFmtId="0" fontId="21" fillId="6" borderId="92" xfId="45" applyNumberFormat="1" applyFont="1" applyFill="1" applyBorder="1" applyAlignment="1" applyProtection="1">
      <alignment horizontal="center" vertical="center" wrapText="1"/>
    </xf>
    <xf numFmtId="168" fontId="31" fillId="6" borderId="126" xfId="45" applyNumberFormat="1" applyFont="1" applyFill="1" applyBorder="1" applyAlignment="1" applyProtection="1">
      <alignment horizontal="center" vertical="center"/>
    </xf>
    <xf numFmtId="0" fontId="31" fillId="7" borderId="92" xfId="45" applyNumberFormat="1" applyFont="1" applyFill="1" applyBorder="1" applyAlignment="1" applyProtection="1">
      <alignment horizontal="center" vertical="center"/>
    </xf>
    <xf numFmtId="0" fontId="31" fillId="7" borderId="92" xfId="45" applyNumberFormat="1" applyFont="1" applyFill="1" applyBorder="1" applyAlignment="1" applyProtection="1">
      <alignment horizontal="center" vertical="center" wrapText="1"/>
    </xf>
    <xf numFmtId="167" fontId="21" fillId="7" borderId="92" xfId="45" applyNumberFormat="1" applyFont="1" applyFill="1" applyBorder="1" applyAlignment="1" applyProtection="1">
      <alignment horizontal="center" vertical="center"/>
    </xf>
    <xf numFmtId="168" fontId="21" fillId="7" borderId="92" xfId="4" applyNumberFormat="1" applyFont="1" applyFill="1" applyBorder="1" applyAlignment="1" applyProtection="1">
      <alignment horizontal="center" vertical="center" wrapText="1"/>
    </xf>
    <xf numFmtId="168" fontId="21" fillId="7" borderId="92" xfId="4" applyNumberFormat="1" applyFont="1" applyFill="1" applyBorder="1" applyAlignment="1" applyProtection="1">
      <alignment horizontal="center" vertical="center"/>
    </xf>
    <xf numFmtId="0" fontId="7" fillId="8" borderId="0" xfId="0" applyFont="1" applyFill="1"/>
    <xf numFmtId="0" fontId="7" fillId="0" borderId="92" xfId="45" applyNumberFormat="1" applyFont="1" applyFill="1" applyBorder="1" applyAlignment="1" applyProtection="1">
      <alignment horizontal="center" vertical="center"/>
    </xf>
    <xf numFmtId="0" fontId="21" fillId="0" borderId="92" xfId="45" applyNumberFormat="1" applyFont="1" applyFill="1" applyBorder="1" applyAlignment="1" applyProtection="1">
      <alignment horizontal="center" vertical="center"/>
    </xf>
    <xf numFmtId="0" fontId="21" fillId="0" borderId="92" xfId="45" applyNumberFormat="1" applyFont="1" applyFill="1" applyBorder="1" applyAlignment="1" applyProtection="1">
      <alignment horizontal="left" vertical="center" wrapText="1"/>
    </xf>
    <xf numFmtId="0" fontId="21" fillId="0" borderId="92" xfId="45" applyNumberFormat="1" applyFont="1" applyFill="1" applyBorder="1" applyAlignment="1" applyProtection="1">
      <alignment wrapText="1"/>
    </xf>
    <xf numFmtId="0" fontId="41" fillId="0" borderId="92" xfId="45" applyNumberFormat="1" applyFont="1" applyFill="1" applyBorder="1" applyAlignment="1" applyProtection="1">
      <alignment wrapText="1"/>
    </xf>
    <xf numFmtId="0" fontId="21" fillId="0" borderId="92" xfId="45" applyNumberFormat="1" applyFont="1" applyFill="1" applyBorder="1" applyAlignment="1" applyProtection="1"/>
    <xf numFmtId="0" fontId="21" fillId="0" borderId="92" xfId="45" applyFont="1" applyFill="1" applyBorder="1" applyAlignment="1">
      <alignment horizontal="center" vertical="center"/>
    </xf>
    <xf numFmtId="0" fontId="21" fillId="0" borderId="92" xfId="4" applyNumberFormat="1" applyFont="1" applyFill="1" applyBorder="1" applyAlignment="1" applyProtection="1">
      <alignment wrapText="1"/>
    </xf>
    <xf numFmtId="0" fontId="21" fillId="0" borderId="92" xfId="2" applyFont="1" applyFill="1" applyBorder="1" applyAlignment="1">
      <alignment horizontal="left" wrapText="1"/>
    </xf>
    <xf numFmtId="0" fontId="21" fillId="0" borderId="92" xfId="2" applyFont="1" applyFill="1" applyBorder="1" applyAlignment="1">
      <alignment horizontal="left" vertical="center" wrapText="1"/>
    </xf>
    <xf numFmtId="4" fontId="21" fillId="0" borderId="92" xfId="45" applyNumberFormat="1" applyFont="1" applyFill="1" applyBorder="1" applyAlignment="1" applyProtection="1">
      <alignment horizontal="left" vertical="center" wrapText="1"/>
    </xf>
    <xf numFmtId="4" fontId="21" fillId="0" borderId="92" xfId="45" applyNumberFormat="1" applyFont="1" applyFill="1" applyBorder="1" applyAlignment="1" applyProtection="1">
      <alignment horizontal="center" vertical="center" wrapText="1"/>
    </xf>
    <xf numFmtId="0" fontId="21" fillId="0" borderId="92" xfId="45" applyNumberFormat="1" applyFont="1" applyFill="1" applyBorder="1" applyAlignment="1" applyProtection="1">
      <alignment horizontal="left" wrapText="1"/>
    </xf>
    <xf numFmtId="0" fontId="21" fillId="0" borderId="92" xfId="45" applyNumberFormat="1" applyFont="1" applyFill="1" applyBorder="1" applyAlignment="1" applyProtection="1">
      <alignment vertical="top" wrapText="1"/>
    </xf>
    <xf numFmtId="0" fontId="7" fillId="0" borderId="30" xfId="45" applyNumberFormat="1" applyFont="1" applyFill="1" applyBorder="1" applyAlignment="1" applyProtection="1">
      <alignment horizontal="center" vertical="center"/>
    </xf>
    <xf numFmtId="0" fontId="21" fillId="0" borderId="30" xfId="45" applyNumberFormat="1" applyFont="1" applyFill="1" applyBorder="1" applyAlignment="1" applyProtection="1">
      <alignment horizontal="center" vertical="center"/>
    </xf>
    <xf numFmtId="0" fontId="21" fillId="0" borderId="30" xfId="45" applyNumberFormat="1" applyFont="1" applyFill="1" applyBorder="1" applyAlignment="1" applyProtection="1">
      <alignment horizontal="left" vertical="center" wrapText="1"/>
    </xf>
    <xf numFmtId="0" fontId="7" fillId="0" borderId="3" xfId="45" applyNumberFormat="1" applyFont="1" applyFill="1" applyBorder="1" applyAlignment="1" applyProtection="1">
      <alignment horizontal="center" vertical="center"/>
    </xf>
    <xf numFmtId="0" fontId="41" fillId="0" borderId="3" xfId="45" applyNumberFormat="1" applyFont="1" applyFill="1" applyBorder="1" applyAlignment="1" applyProtection="1">
      <alignment horizontal="center" vertical="center"/>
    </xf>
    <xf numFmtId="0" fontId="41" fillId="0" borderId="3" xfId="45" applyNumberFormat="1" applyFont="1" applyFill="1" applyBorder="1" applyAlignment="1" applyProtection="1">
      <alignment horizontal="left" vertical="center" wrapText="1"/>
    </xf>
    <xf numFmtId="0" fontId="41" fillId="0" borderId="3" xfId="45" applyNumberFormat="1" applyFont="1" applyFill="1" applyBorder="1" applyAlignment="1" applyProtection="1">
      <alignment horizontal="center" vertical="center" wrapText="1"/>
    </xf>
    <xf numFmtId="0" fontId="42" fillId="0" borderId="3" xfId="45" applyNumberFormat="1" applyFont="1" applyFill="1" applyBorder="1" applyAlignment="1" applyProtection="1">
      <alignment horizontal="center" vertical="center"/>
    </xf>
    <xf numFmtId="0" fontId="42" fillId="0" borderId="3" xfId="45" applyNumberFormat="1" applyFont="1" applyFill="1" applyBorder="1" applyAlignment="1" applyProtection="1">
      <alignment horizontal="left" vertical="center" wrapText="1"/>
    </xf>
    <xf numFmtId="0" fontId="42" fillId="0" borderId="3" xfId="45" applyNumberFormat="1" applyFont="1" applyFill="1" applyBorder="1" applyAlignment="1" applyProtection="1">
      <alignment horizontal="center" vertical="center" wrapText="1"/>
    </xf>
    <xf numFmtId="165" fontId="21" fillId="6" borderId="92" xfId="45" applyNumberFormat="1" applyFont="1" applyFill="1" applyBorder="1" applyAlignment="1" applyProtection="1">
      <alignment horizontal="center" vertical="center" wrapText="1"/>
    </xf>
    <xf numFmtId="0" fontId="21" fillId="6" borderId="92" xfId="45" applyNumberFormat="1" applyFont="1" applyFill="1" applyBorder="1" applyAlignment="1" applyProtection="1">
      <alignment horizontal="center" vertical="center"/>
    </xf>
    <xf numFmtId="2" fontId="21" fillId="6" borderId="92" xfId="45" applyNumberFormat="1" applyFont="1" applyFill="1" applyBorder="1" applyAlignment="1" applyProtection="1">
      <alignment horizontal="center" vertical="center"/>
    </xf>
    <xf numFmtId="167" fontId="41" fillId="6" borderId="92" xfId="45" applyNumberFormat="1" applyFont="1" applyFill="1" applyBorder="1" applyAlignment="1" applyProtection="1">
      <alignment horizontal="center" vertical="center"/>
    </xf>
    <xf numFmtId="165" fontId="21" fillId="6" borderId="92" xfId="45" applyNumberFormat="1" applyFont="1" applyFill="1" applyBorder="1" applyAlignment="1" applyProtection="1">
      <alignment horizontal="center" vertical="center"/>
    </xf>
    <xf numFmtId="168" fontId="21" fillId="6" borderId="92" xfId="45" applyNumberFormat="1" applyFont="1" applyFill="1" applyBorder="1" applyAlignment="1" applyProtection="1">
      <alignment horizontal="center" vertical="center"/>
    </xf>
    <xf numFmtId="0" fontId="41" fillId="6" borderId="92" xfId="45" applyNumberFormat="1" applyFont="1" applyFill="1" applyBorder="1" applyAlignment="1" applyProtection="1">
      <alignment horizontal="center" vertical="center"/>
    </xf>
    <xf numFmtId="170" fontId="21" fillId="6" borderId="92" xfId="45" applyNumberFormat="1" applyFont="1" applyFill="1" applyBorder="1" applyAlignment="1" applyProtection="1">
      <alignment horizontal="center" vertical="center" wrapText="1"/>
    </xf>
    <xf numFmtId="168" fontId="21" fillId="6" borderId="92" xfId="45" applyNumberFormat="1" applyFont="1" applyFill="1" applyBorder="1" applyAlignment="1" applyProtection="1">
      <alignment horizontal="center" vertical="center" wrapText="1"/>
    </xf>
    <xf numFmtId="2" fontId="21" fillId="6" borderId="92" xfId="2" applyNumberFormat="1" applyFont="1" applyFill="1" applyBorder="1" applyAlignment="1">
      <alignment horizontal="center" wrapText="1"/>
    </xf>
    <xf numFmtId="168" fontId="41" fillId="6" borderId="92" xfId="45" applyNumberFormat="1" applyFont="1" applyFill="1" applyBorder="1" applyAlignment="1" applyProtection="1">
      <alignment horizontal="center" vertical="center"/>
    </xf>
    <xf numFmtId="169" fontId="21" fillId="6" borderId="92" xfId="2" applyNumberFormat="1" applyFont="1" applyFill="1" applyBorder="1" applyAlignment="1">
      <alignment horizontal="center" vertical="center"/>
    </xf>
    <xf numFmtId="169" fontId="21" fillId="6" borderId="92" xfId="2" applyNumberFormat="1" applyFont="1" applyFill="1" applyBorder="1" applyAlignment="1">
      <alignment horizontal="center" vertical="center" wrapText="1"/>
    </xf>
    <xf numFmtId="167" fontId="21" fillId="6" borderId="92" xfId="45" applyNumberFormat="1" applyFont="1" applyFill="1" applyBorder="1" applyAlignment="1" applyProtection="1">
      <alignment horizontal="center" vertical="center" wrapText="1"/>
    </xf>
    <xf numFmtId="0" fontId="41" fillId="6" borderId="92" xfId="45" applyNumberFormat="1" applyFont="1" applyFill="1" applyBorder="1" applyAlignment="1" applyProtection="1">
      <alignment horizontal="center" vertical="center" wrapText="1"/>
    </xf>
    <xf numFmtId="0" fontId="41" fillId="6" borderId="92" xfId="45" applyFont="1" applyFill="1" applyBorder="1" applyAlignment="1">
      <alignment horizontal="center" vertical="center"/>
    </xf>
    <xf numFmtId="2" fontId="21" fillId="6" borderId="92" xfId="2" applyNumberFormat="1" applyFont="1" applyFill="1" applyBorder="1" applyAlignment="1">
      <alignment horizontal="center" vertical="center" wrapText="1"/>
    </xf>
    <xf numFmtId="2" fontId="21" fillId="6" borderId="92" xfId="2" applyNumberFormat="1" applyFont="1" applyFill="1" applyBorder="1" applyAlignment="1">
      <alignment horizontal="center" vertical="center"/>
    </xf>
    <xf numFmtId="2" fontId="21" fillId="6" borderId="92" xfId="45" applyNumberFormat="1" applyFont="1" applyFill="1" applyBorder="1" applyAlignment="1" applyProtection="1">
      <alignment horizontal="center" vertical="center" wrapText="1"/>
    </xf>
    <xf numFmtId="166" fontId="21" fillId="6" borderId="92" xfId="45" applyNumberFormat="1" applyFont="1" applyFill="1" applyBorder="1" applyAlignment="1" applyProtection="1">
      <alignment horizontal="center" vertical="center" wrapText="1"/>
    </xf>
    <xf numFmtId="0" fontId="21" fillId="6" borderId="92" xfId="45" applyNumberFormat="1" applyFont="1" applyFill="1" applyBorder="1" applyAlignment="1" applyProtection="1">
      <alignment vertical="center"/>
    </xf>
    <xf numFmtId="168" fontId="21" fillId="6" borderId="92" xfId="45" applyNumberFormat="1" applyFont="1" applyFill="1" applyBorder="1" applyAlignment="1" applyProtection="1">
      <alignment vertical="center"/>
    </xf>
    <xf numFmtId="168" fontId="21" fillId="6" borderId="92" xfId="2" applyNumberFormat="1" applyFont="1" applyFill="1" applyBorder="1" applyAlignment="1">
      <alignment horizontal="center" vertical="center" wrapText="1"/>
    </xf>
    <xf numFmtId="168" fontId="21" fillId="6" borderId="92" xfId="2" applyNumberFormat="1" applyFont="1" applyFill="1" applyBorder="1" applyAlignment="1">
      <alignment horizontal="center" vertical="center"/>
    </xf>
    <xf numFmtId="168" fontId="21" fillId="6" borderId="92" xfId="19" applyNumberFormat="1" applyFont="1" applyFill="1" applyBorder="1" applyAlignment="1">
      <alignment vertical="center" wrapText="1"/>
    </xf>
    <xf numFmtId="0" fontId="21" fillId="6" borderId="92" xfId="45" applyFont="1" applyFill="1" applyBorder="1" applyAlignment="1">
      <alignment horizontal="center" vertical="center"/>
    </xf>
    <xf numFmtId="168" fontId="21" fillId="6" borderId="92" xfId="19" applyNumberFormat="1" applyFont="1" applyFill="1" applyBorder="1" applyAlignment="1">
      <alignment horizontal="center" vertical="center" wrapText="1"/>
    </xf>
    <xf numFmtId="2" fontId="21" fillId="6" borderId="30" xfId="2" applyNumberFormat="1" applyFont="1" applyFill="1" applyBorder="1" applyAlignment="1">
      <alignment horizontal="center" vertical="center" wrapText="1"/>
    </xf>
    <xf numFmtId="168" fontId="21" fillId="6" borderId="30" xfId="2" applyNumberFormat="1" applyFont="1" applyFill="1" applyBorder="1" applyAlignment="1">
      <alignment horizontal="center" vertical="center" wrapText="1"/>
    </xf>
    <xf numFmtId="168" fontId="21" fillId="6" borderId="30" xfId="2" applyNumberFormat="1" applyFont="1" applyFill="1" applyBorder="1" applyAlignment="1">
      <alignment horizontal="center" vertical="center"/>
    </xf>
    <xf numFmtId="168" fontId="21" fillId="6" borderId="30" xfId="19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>
      <alignment horizontal="center" vertical="center" wrapText="1"/>
    </xf>
    <xf numFmtId="168" fontId="41" fillId="6" borderId="3" xfId="2" applyNumberFormat="1" applyFont="1" applyFill="1" applyBorder="1" applyAlignment="1">
      <alignment horizontal="center" vertical="center"/>
    </xf>
    <xf numFmtId="168" fontId="41" fillId="6" borderId="3" xfId="19" applyNumberFormat="1" applyFont="1" applyFill="1" applyBorder="1" applyAlignment="1">
      <alignment vertical="center" wrapText="1"/>
    </xf>
    <xf numFmtId="168" fontId="42" fillId="6" borderId="92" xfId="45" applyNumberFormat="1" applyFont="1" applyFill="1" applyBorder="1" applyAlignment="1" applyProtection="1">
      <alignment horizontal="center" vertical="center"/>
    </xf>
    <xf numFmtId="168" fontId="42" fillId="6" borderId="3" xfId="2" applyNumberFormat="1" applyFont="1" applyFill="1" applyBorder="1" applyAlignment="1">
      <alignment horizontal="center" vertical="center" wrapText="1"/>
    </xf>
    <xf numFmtId="168" fontId="42" fillId="6" borderId="3" xfId="2" applyNumberFormat="1" applyFont="1" applyFill="1" applyBorder="1" applyAlignment="1">
      <alignment horizontal="center" vertical="center"/>
    </xf>
    <xf numFmtId="168" fontId="42" fillId="6" borderId="3" xfId="19" applyNumberFormat="1" applyFont="1" applyFill="1" applyBorder="1" applyAlignment="1">
      <alignment vertical="center" wrapText="1"/>
    </xf>
    <xf numFmtId="168" fontId="21" fillId="7" borderId="92" xfId="45" applyNumberFormat="1" applyFont="1" applyFill="1" applyBorder="1" applyAlignment="1" applyProtection="1">
      <alignment horizontal="center" vertical="center"/>
    </xf>
    <xf numFmtId="167" fontId="41" fillId="7" borderId="92" xfId="45" applyNumberFormat="1" applyFont="1" applyFill="1" applyBorder="1" applyAlignment="1" applyProtection="1">
      <alignment horizontal="center" vertical="center"/>
    </xf>
    <xf numFmtId="168" fontId="41" fillId="7" borderId="92" xfId="45" applyNumberFormat="1" applyFont="1" applyFill="1" applyBorder="1" applyAlignment="1" applyProtection="1">
      <alignment horizontal="center" vertical="center" wrapText="1"/>
    </xf>
    <xf numFmtId="168" fontId="21" fillId="7" borderId="92" xfId="45" applyNumberFormat="1" applyFont="1" applyFill="1" applyBorder="1" applyAlignment="1" applyProtection="1">
      <alignment horizontal="center" vertical="center" wrapText="1"/>
    </xf>
    <xf numFmtId="0" fontId="21" fillId="7" borderId="92" xfId="45" applyFont="1" applyFill="1" applyBorder="1" applyAlignment="1">
      <alignment horizontal="center" vertical="center"/>
    </xf>
    <xf numFmtId="168" fontId="41" fillId="7" borderId="92" xfId="45" applyNumberFormat="1" applyFont="1" applyFill="1" applyBorder="1" applyAlignment="1" applyProtection="1">
      <alignment horizontal="center" vertical="center"/>
    </xf>
    <xf numFmtId="168" fontId="41" fillId="7" borderId="92" xfId="4" applyNumberFormat="1" applyFont="1" applyFill="1" applyBorder="1" applyAlignment="1" applyProtection="1">
      <alignment horizontal="center" vertical="center"/>
    </xf>
    <xf numFmtId="168" fontId="41" fillId="7" borderId="92" xfId="4" applyNumberFormat="1" applyFont="1" applyFill="1" applyBorder="1" applyAlignment="1" applyProtection="1">
      <alignment horizontal="center" vertical="center" wrapText="1"/>
    </xf>
    <xf numFmtId="168" fontId="21" fillId="7" borderId="92" xfId="45" applyNumberFormat="1" applyFont="1" applyFill="1" applyBorder="1" applyAlignment="1" applyProtection="1">
      <alignment vertical="center"/>
    </xf>
    <xf numFmtId="168" fontId="41" fillId="7" borderId="92" xfId="45" applyNumberFormat="1" applyFont="1" applyFill="1" applyBorder="1" applyAlignment="1" applyProtection="1">
      <alignment vertical="center"/>
    </xf>
    <xf numFmtId="168" fontId="21" fillId="7" borderId="92" xfId="45" applyNumberFormat="1" applyFont="1" applyFill="1" applyBorder="1" applyAlignment="1">
      <alignment vertical="center"/>
    </xf>
    <xf numFmtId="0" fontId="33" fillId="7" borderId="0" xfId="0" applyFont="1" applyFill="1" applyAlignment="1">
      <alignment horizontal="center" vertical="center"/>
    </xf>
    <xf numFmtId="169" fontId="21" fillId="7" borderId="92" xfId="45" applyNumberFormat="1" applyFont="1" applyFill="1" applyBorder="1" applyAlignment="1" applyProtection="1">
      <alignment horizontal="center" vertical="center" wrapText="1"/>
    </xf>
    <xf numFmtId="168" fontId="21" fillId="7" borderId="30" xfId="45" applyNumberFormat="1" applyFont="1" applyFill="1" applyBorder="1" applyAlignment="1" applyProtection="1">
      <alignment horizontal="center" vertical="center" wrapText="1"/>
    </xf>
    <xf numFmtId="168" fontId="21" fillId="7" borderId="30" xfId="45" applyNumberFormat="1" applyFont="1" applyFill="1" applyBorder="1" applyAlignment="1" applyProtection="1">
      <alignment horizontal="center" vertical="center"/>
    </xf>
    <xf numFmtId="168" fontId="41" fillId="7" borderId="3" xfId="45" applyNumberFormat="1" applyFont="1" applyFill="1" applyBorder="1" applyAlignment="1" applyProtection="1">
      <alignment horizontal="center" vertical="center" wrapText="1"/>
    </xf>
    <xf numFmtId="168" fontId="41" fillId="7" borderId="3" xfId="45" applyNumberFormat="1" applyFont="1" applyFill="1" applyBorder="1" applyAlignment="1" applyProtection="1">
      <alignment horizontal="center" vertical="center"/>
    </xf>
    <xf numFmtId="168" fontId="21" fillId="7" borderId="3" xfId="45" applyNumberFormat="1" applyFont="1" applyFill="1" applyBorder="1" applyAlignment="1" applyProtection="1">
      <alignment horizontal="center" vertical="center" wrapText="1"/>
    </xf>
    <xf numFmtId="168" fontId="21" fillId="7" borderId="3" xfId="45" applyNumberFormat="1" applyFont="1" applyFill="1" applyBorder="1" applyAlignment="1" applyProtection="1">
      <alignment horizontal="center" vertical="center"/>
    </xf>
    <xf numFmtId="168" fontId="31" fillId="7" borderId="126" xfId="45" applyNumberFormat="1" applyFont="1" applyFill="1" applyBorder="1" applyAlignment="1" applyProtection="1">
      <alignment horizontal="center" vertical="center"/>
    </xf>
    <xf numFmtId="0" fontId="7" fillId="3" borderId="0" xfId="45" applyNumberFormat="1" applyFont="1" applyFill="1" applyBorder="1" applyAlignment="1" applyProtection="1"/>
    <xf numFmtId="167" fontId="7" fillId="3" borderId="0" xfId="45" applyNumberFormat="1" applyFont="1" applyFill="1" applyBorder="1" applyAlignment="1" applyProtection="1"/>
    <xf numFmtId="0" fontId="0" fillId="0" borderId="0" xfId="0"/>
    <xf numFmtId="0" fontId="5" fillId="9" borderId="56" xfId="0" applyFont="1" applyFill="1" applyBorder="1" applyAlignment="1">
      <alignment vertical="center"/>
    </xf>
    <xf numFmtId="0" fontId="6" fillId="9" borderId="109" xfId="0" applyFont="1" applyFill="1" applyBorder="1" applyAlignment="1">
      <alignment vertical="center" wrapText="1"/>
    </xf>
    <xf numFmtId="0" fontId="6" fillId="9" borderId="109" xfId="0" applyFont="1" applyFill="1" applyBorder="1" applyAlignment="1">
      <alignment horizontal="right" vertical="center"/>
    </xf>
    <xf numFmtId="0" fontId="6" fillId="9" borderId="109" xfId="0" applyFont="1" applyFill="1" applyBorder="1" applyAlignment="1">
      <alignment horizontal="right" vertical="center" wrapText="1"/>
    </xf>
    <xf numFmtId="0" fontId="33" fillId="9" borderId="56" xfId="0" applyFont="1" applyFill="1" applyBorder="1" applyAlignment="1">
      <alignment vertical="center"/>
    </xf>
    <xf numFmtId="0" fontId="34" fillId="9" borderId="109" xfId="0" applyFont="1" applyFill="1" applyBorder="1" applyAlignment="1">
      <alignment vertical="center" wrapText="1"/>
    </xf>
    <xf numFmtId="0" fontId="27" fillId="9" borderId="109" xfId="0" applyFont="1" applyFill="1" applyBorder="1" applyAlignment="1">
      <alignment horizontal="right" vertical="center" wrapText="1"/>
    </xf>
    <xf numFmtId="0" fontId="33" fillId="10" borderId="56" xfId="0" applyFont="1" applyFill="1" applyBorder="1" applyAlignment="1">
      <alignment vertical="center"/>
    </xf>
    <xf numFmtId="0" fontId="27" fillId="10" borderId="109" xfId="0" applyFont="1" applyFill="1" applyBorder="1" applyAlignment="1">
      <alignment vertical="center" wrapText="1"/>
    </xf>
    <xf numFmtId="168" fontId="27" fillId="10" borderId="109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6" fontId="9" fillId="4" borderId="3" xfId="4" applyNumberFormat="1" applyFont="1" applyFill="1" applyBorder="1"/>
    <xf numFmtId="167" fontId="5" fillId="4" borderId="56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4" borderId="3" xfId="4" applyFont="1" applyFill="1" applyBorder="1" applyAlignment="1">
      <alignment horizontal="left" vertical="top" wrapText="1"/>
    </xf>
    <xf numFmtId="166" fontId="5" fillId="4" borderId="3" xfId="0" applyNumberFormat="1" applyFont="1" applyFill="1" applyBorder="1" applyAlignment="1">
      <alignment horizontal="right" vertical="top" wrapText="1"/>
    </xf>
    <xf numFmtId="0" fontId="28" fillId="4" borderId="3" xfId="0" applyFont="1" applyFill="1" applyBorder="1" applyAlignment="1">
      <alignment horizontal="center" vertical="center" wrapText="1"/>
    </xf>
    <xf numFmtId="168" fontId="6" fillId="4" borderId="3" xfId="0" applyNumberFormat="1" applyFont="1" applyFill="1" applyBorder="1" applyAlignment="1">
      <alignment horizontal="right" vertical="top" wrapText="1"/>
    </xf>
    <xf numFmtId="0" fontId="28" fillId="4" borderId="77" xfId="0" applyFont="1" applyFill="1" applyBorder="1" applyAlignment="1">
      <alignment horizontal="center" vertical="center" wrapText="1"/>
    </xf>
    <xf numFmtId="0" fontId="9" fillId="4" borderId="77" xfId="4" applyFont="1" applyFill="1" applyBorder="1" applyAlignment="1">
      <alignment horizontal="left" vertical="top" wrapText="1"/>
    </xf>
    <xf numFmtId="166" fontId="5" fillId="4" borderId="77" xfId="0" applyNumberFormat="1" applyFont="1" applyFill="1" applyBorder="1" applyAlignment="1">
      <alignment horizontal="right" vertical="top" wrapText="1"/>
    </xf>
    <xf numFmtId="166" fontId="9" fillId="4" borderId="78" xfId="4" applyNumberFormat="1" applyFont="1" applyFill="1" applyBorder="1"/>
    <xf numFmtId="167" fontId="5" fillId="4" borderId="77" xfId="0" applyNumberFormat="1" applyFont="1" applyFill="1" applyBorder="1" applyAlignment="1">
      <alignment horizontal="right" vertical="top" wrapText="1"/>
    </xf>
    <xf numFmtId="0" fontId="9" fillId="4" borderId="13" xfId="0" applyFont="1" applyFill="1" applyBorder="1" applyAlignment="1">
      <alignment wrapText="1"/>
    </xf>
    <xf numFmtId="0" fontId="9" fillId="4" borderId="77" xfId="0" applyFont="1" applyFill="1" applyBorder="1" applyAlignment="1">
      <alignment wrapText="1"/>
    </xf>
    <xf numFmtId="0" fontId="0" fillId="0" borderId="0" xfId="0"/>
    <xf numFmtId="0" fontId="9" fillId="0" borderId="110" xfId="0" applyFont="1" applyFill="1" applyBorder="1" applyAlignment="1">
      <alignment wrapText="1"/>
    </xf>
    <xf numFmtId="166" fontId="22" fillId="0" borderId="7" xfId="0" applyNumberFormat="1" applyFont="1" applyFill="1" applyBorder="1" applyAlignment="1"/>
    <xf numFmtId="168" fontId="10" fillId="0" borderId="7" xfId="0" applyNumberFormat="1" applyFont="1" applyFill="1" applyBorder="1" applyAlignment="1">
      <alignment horizontal="right"/>
    </xf>
    <xf numFmtId="166" fontId="22" fillId="0" borderId="59" xfId="0" applyNumberFormat="1" applyFont="1" applyFill="1" applyBorder="1" applyAlignment="1" applyProtection="1"/>
    <xf numFmtId="167" fontId="22" fillId="0" borderId="7" xfId="0" applyNumberFormat="1" applyFont="1" applyFill="1" applyBorder="1"/>
    <xf numFmtId="0" fontId="36" fillId="0" borderId="3" xfId="0" applyFont="1" applyFill="1" applyBorder="1" applyAlignment="1">
      <alignment wrapText="1"/>
    </xf>
    <xf numFmtId="167" fontId="10" fillId="3" borderId="7" xfId="0" applyNumberFormat="1" applyFont="1" applyFill="1" applyBorder="1" applyAlignment="1"/>
    <xf numFmtId="168" fontId="10" fillId="3" borderId="7" xfId="0" applyNumberFormat="1" applyFont="1" applyFill="1" applyBorder="1" applyAlignment="1"/>
    <xf numFmtId="168" fontId="10" fillId="0" borderId="26" xfId="0" applyNumberFormat="1" applyFont="1" applyFill="1" applyBorder="1"/>
    <xf numFmtId="0" fontId="9" fillId="0" borderId="0" xfId="0" applyFont="1" applyFill="1"/>
    <xf numFmtId="166" fontId="10" fillId="0" borderId="59" xfId="0" applyNumberFormat="1" applyFont="1" applyFill="1" applyBorder="1" applyAlignment="1" applyProtection="1"/>
    <xf numFmtId="166" fontId="10" fillId="3" borderId="15" xfId="0" applyNumberFormat="1" applyFont="1" applyFill="1" applyBorder="1" applyAlignment="1"/>
    <xf numFmtId="168" fontId="10" fillId="3" borderId="23" xfId="0" applyNumberFormat="1" applyFont="1" applyFill="1" applyBorder="1" applyAlignment="1"/>
    <xf numFmtId="166" fontId="10" fillId="3" borderId="16" xfId="0" applyNumberFormat="1" applyFont="1" applyFill="1" applyBorder="1"/>
    <xf numFmtId="168" fontId="10" fillId="3" borderId="23" xfId="0" applyNumberFormat="1" applyFont="1" applyFill="1" applyBorder="1"/>
    <xf numFmtId="166" fontId="10" fillId="0" borderId="60" xfId="0" applyNumberFormat="1" applyFont="1" applyFill="1" applyBorder="1" applyAlignment="1" applyProtection="1"/>
    <xf numFmtId="0" fontId="9" fillId="0" borderId="8" xfId="0" applyFont="1" applyFill="1" applyBorder="1" applyAlignment="1">
      <alignment horizontal="right" vertical="center" wrapText="1"/>
    </xf>
    <xf numFmtId="0" fontId="10" fillId="0" borderId="5" xfId="0" applyFont="1" applyFill="1" applyBorder="1"/>
    <xf numFmtId="166" fontId="10" fillId="0" borderId="9" xfId="0" applyNumberFormat="1" applyFont="1" applyFill="1" applyBorder="1"/>
    <xf numFmtId="0" fontId="9" fillId="0" borderId="8" xfId="0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wrapText="1"/>
    </xf>
    <xf numFmtId="166" fontId="9" fillId="0" borderId="1" xfId="0" applyNumberFormat="1" applyFont="1" applyFill="1" applyBorder="1" applyAlignment="1"/>
    <xf numFmtId="166" fontId="9" fillId="0" borderId="7" xfId="0" applyNumberFormat="1" applyFont="1" applyFill="1" applyBorder="1" applyAlignment="1"/>
    <xf numFmtId="166" fontId="22" fillId="0" borderId="1" xfId="0" applyNumberFormat="1" applyFont="1" applyFill="1" applyBorder="1" applyAlignment="1"/>
    <xf numFmtId="166" fontId="22" fillId="0" borderId="7" xfId="0" applyNumberFormat="1" applyFont="1" applyFill="1" applyBorder="1" applyAlignment="1">
      <alignment vertical="top"/>
    </xf>
    <xf numFmtId="166" fontId="22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66" fontId="9" fillId="0" borderId="9" xfId="0" applyNumberFormat="1" applyFont="1" applyFill="1" applyBorder="1"/>
    <xf numFmtId="168" fontId="9" fillId="0" borderId="7" xfId="0" applyNumberFormat="1" applyFont="1" applyFill="1" applyBorder="1" applyAlignment="1"/>
    <xf numFmtId="168" fontId="10" fillId="0" borderId="7" xfId="0" applyNumberFormat="1" applyFont="1" applyFill="1" applyBorder="1" applyAlignment="1"/>
    <xf numFmtId="0" fontId="9" fillId="0" borderId="5" xfId="0" applyFont="1" applyFill="1" applyBorder="1" applyAlignment="1">
      <alignment vertical="top" wrapText="1"/>
    </xf>
    <xf numFmtId="0" fontId="9" fillId="0" borderId="33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0" fillId="0" borderId="3" xfId="0" applyBorder="1"/>
    <xf numFmtId="166" fontId="10" fillId="0" borderId="71" xfId="0" applyNumberFormat="1" applyFont="1" applyFill="1" applyBorder="1"/>
    <xf numFmtId="0" fontId="0" fillId="0" borderId="23" xfId="0" applyNumberFormat="1" applyFont="1" applyFill="1" applyBorder="1" applyAlignment="1" applyProtection="1">
      <alignment vertical="top"/>
    </xf>
    <xf numFmtId="0" fontId="17" fillId="0" borderId="23" xfId="0" applyNumberFormat="1" applyFont="1" applyFill="1" applyBorder="1" applyAlignment="1" applyProtection="1">
      <alignment wrapText="1"/>
    </xf>
    <xf numFmtId="168" fontId="10" fillId="0" borderId="113" xfId="0" applyNumberFormat="1" applyFont="1" applyFill="1" applyBorder="1" applyAlignment="1" applyProtection="1"/>
    <xf numFmtId="166" fontId="10" fillId="0" borderId="114" xfId="0" applyNumberFormat="1" applyFont="1" applyFill="1" applyBorder="1" applyAlignment="1" applyProtection="1"/>
    <xf numFmtId="166" fontId="10" fillId="0" borderId="72" xfId="0" applyNumberFormat="1" applyFont="1" applyFill="1" applyBorder="1" applyAlignment="1" applyProtection="1"/>
    <xf numFmtId="168" fontId="10" fillId="0" borderId="72" xfId="0" applyNumberFormat="1" applyFont="1" applyFill="1" applyBorder="1" applyAlignment="1" applyProtection="1"/>
    <xf numFmtId="166" fontId="10" fillId="0" borderId="113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top"/>
    </xf>
    <xf numFmtId="0" fontId="10" fillId="0" borderId="119" xfId="0" applyNumberFormat="1" applyFont="1" applyFill="1" applyBorder="1" applyAlignment="1" applyProtection="1"/>
    <xf numFmtId="166" fontId="10" fillId="0" borderId="62" xfId="0" applyNumberFormat="1" applyFont="1" applyFill="1" applyBorder="1" applyAlignment="1" applyProtection="1"/>
    <xf numFmtId="166" fontId="10" fillId="0" borderId="63" xfId="0" applyNumberFormat="1" applyFont="1" applyFill="1" applyBorder="1" applyAlignment="1" applyProtection="1"/>
    <xf numFmtId="168" fontId="10" fillId="0" borderId="59" xfId="0" applyNumberFormat="1" applyFont="1" applyFill="1" applyBorder="1" applyAlignment="1" applyProtection="1"/>
    <xf numFmtId="0" fontId="13" fillId="0" borderId="61" xfId="0" applyNumberFormat="1" applyFont="1" applyFill="1" applyBorder="1" applyAlignment="1" applyProtection="1"/>
    <xf numFmtId="166" fontId="0" fillId="0" borderId="60" xfId="0" applyNumberFormat="1" applyFont="1" applyFill="1" applyBorder="1" applyAlignment="1" applyProtection="1"/>
    <xf numFmtId="168" fontId="0" fillId="0" borderId="59" xfId="0" applyNumberFormat="1" applyFont="1" applyFill="1" applyBorder="1" applyAlignment="1" applyProtection="1"/>
    <xf numFmtId="166" fontId="0" fillId="0" borderId="59" xfId="0" applyNumberFormat="1" applyFont="1" applyFill="1" applyBorder="1" applyAlignment="1" applyProtection="1"/>
    <xf numFmtId="0" fontId="10" fillId="0" borderId="61" xfId="0" applyNumberFormat="1" applyFont="1" applyFill="1" applyBorder="1" applyAlignment="1" applyProtection="1"/>
    <xf numFmtId="0" fontId="17" fillId="0" borderId="123" xfId="0" applyNumberFormat="1" applyFont="1" applyFill="1" applyBorder="1" applyAlignment="1" applyProtection="1">
      <alignment wrapText="1"/>
    </xf>
    <xf numFmtId="166" fontId="10" fillId="0" borderId="65" xfId="0" applyNumberFormat="1" applyFont="1" applyFill="1" applyBorder="1" applyAlignment="1" applyProtection="1"/>
    <xf numFmtId="166" fontId="10" fillId="0" borderId="29" xfId="0" applyNumberFormat="1" applyFont="1" applyFill="1" applyBorder="1" applyAlignment="1" applyProtection="1"/>
    <xf numFmtId="166" fontId="10" fillId="0" borderId="26" xfId="0" applyNumberFormat="1" applyFont="1" applyFill="1" applyBorder="1" applyAlignment="1" applyProtection="1"/>
    <xf numFmtId="166" fontId="10" fillId="0" borderId="69" xfId="0" applyNumberFormat="1" applyFont="1" applyFill="1" applyBorder="1" applyAlignment="1" applyProtection="1"/>
    <xf numFmtId="166" fontId="10" fillId="0" borderId="70" xfId="0" applyNumberFormat="1" applyFont="1" applyFill="1" applyBorder="1" applyAlignment="1" applyProtection="1"/>
    <xf numFmtId="166" fontId="10" fillId="0" borderId="100" xfId="0" applyNumberFormat="1" applyFont="1" applyFill="1" applyBorder="1" applyAlignment="1" applyProtection="1"/>
    <xf numFmtId="166" fontId="10" fillId="0" borderId="67" xfId="0" applyNumberFormat="1" applyFont="1" applyFill="1" applyBorder="1" applyAlignment="1" applyProtection="1"/>
    <xf numFmtId="0" fontId="0" fillId="0" borderId="35" xfId="0" applyNumberFormat="1" applyFont="1" applyFill="1" applyBorder="1" applyAlignment="1" applyProtection="1">
      <alignment vertical="top"/>
    </xf>
    <xf numFmtId="166" fontId="10" fillId="0" borderId="75" xfId="0" applyNumberFormat="1" applyFont="1" applyFill="1" applyBorder="1" applyAlignment="1" applyProtection="1"/>
    <xf numFmtId="166" fontId="10" fillId="0" borderId="58" xfId="0" applyNumberFormat="1" applyFont="1" applyFill="1" applyBorder="1" applyAlignment="1" applyProtection="1"/>
    <xf numFmtId="166" fontId="10" fillId="0" borderId="101" xfId="0" applyNumberFormat="1" applyFont="1" applyFill="1" applyBorder="1" applyAlignment="1" applyProtection="1"/>
    <xf numFmtId="166" fontId="10" fillId="0" borderId="68" xfId="0" applyNumberFormat="1" applyFont="1" applyFill="1" applyBorder="1" applyAlignment="1" applyProtection="1"/>
    <xf numFmtId="0" fontId="13" fillId="0" borderId="5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168" fontId="9" fillId="0" borderId="15" xfId="0" applyNumberFormat="1" applyFont="1" applyFill="1" applyBorder="1"/>
    <xf numFmtId="166" fontId="0" fillId="0" borderId="121" xfId="0" applyNumberFormat="1" applyFont="1" applyFill="1" applyBorder="1" applyAlignment="1" applyProtection="1"/>
    <xf numFmtId="166" fontId="9" fillId="0" borderId="60" xfId="0" applyNumberFormat="1" applyFont="1" applyFill="1" applyBorder="1" applyAlignment="1" applyProtection="1"/>
    <xf numFmtId="168" fontId="10" fillId="0" borderId="60" xfId="0" applyNumberFormat="1" applyFont="1" applyFill="1" applyBorder="1" applyAlignment="1" applyProtection="1"/>
    <xf numFmtId="166" fontId="10" fillId="0" borderId="57" xfId="0" applyNumberFormat="1" applyFont="1" applyFill="1" applyBorder="1" applyAlignment="1" applyProtection="1"/>
    <xf numFmtId="166" fontId="10" fillId="0" borderId="108" xfId="0" applyNumberFormat="1" applyFont="1" applyFill="1" applyBorder="1" applyAlignment="1" applyProtection="1"/>
    <xf numFmtId="0" fontId="10" fillId="0" borderId="61" xfId="0" applyNumberFormat="1" applyFont="1" applyFill="1" applyBorder="1" applyAlignment="1" applyProtection="1">
      <alignment vertical="center"/>
    </xf>
    <xf numFmtId="166" fontId="10" fillId="0" borderId="31" xfId="0" applyNumberFormat="1" applyFont="1" applyFill="1" applyBorder="1" applyAlignment="1" applyProtection="1"/>
    <xf numFmtId="166" fontId="0" fillId="0" borderId="24" xfId="0" applyNumberFormat="1" applyFont="1" applyFill="1" applyBorder="1" applyAlignment="1" applyProtection="1"/>
    <xf numFmtId="166" fontId="0" fillId="0" borderId="64" xfId="0" applyNumberFormat="1" applyFont="1" applyFill="1" applyBorder="1" applyAlignment="1" applyProtection="1"/>
    <xf numFmtId="166" fontId="0" fillId="0" borderId="65" xfId="0" applyNumberFormat="1" applyFont="1" applyFill="1" applyBorder="1" applyAlignment="1" applyProtection="1"/>
    <xf numFmtId="0" fontId="10" fillId="0" borderId="49" xfId="0" applyNumberFormat="1" applyFont="1" applyFill="1" applyBorder="1" applyAlignment="1" applyProtection="1">
      <alignment wrapText="1"/>
    </xf>
    <xf numFmtId="166" fontId="0" fillId="0" borderId="62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0" fontId="13" fillId="0" borderId="5" xfId="0" applyFont="1" applyFill="1" applyBorder="1" applyAlignment="1">
      <alignment vertical="top" wrapText="1"/>
    </xf>
    <xf numFmtId="0" fontId="0" fillId="0" borderId="3" xfId="0" applyFill="1" applyBorder="1"/>
    <xf numFmtId="166" fontId="9" fillId="0" borderId="106" xfId="0" applyNumberFormat="1" applyFont="1" applyFill="1" applyBorder="1"/>
    <xf numFmtId="166" fontId="9" fillId="0" borderId="71" xfId="0" applyNumberFormat="1" applyFont="1" applyFill="1" applyBorder="1"/>
    <xf numFmtId="0" fontId="9" fillId="0" borderId="33" xfId="0" applyFont="1" applyFill="1" applyBorder="1" applyAlignment="1"/>
    <xf numFmtId="166" fontId="9" fillId="0" borderId="59" xfId="0" applyNumberFormat="1" applyFont="1" applyFill="1" applyBorder="1" applyAlignment="1" applyProtection="1"/>
    <xf numFmtId="0" fontId="10" fillId="0" borderId="5" xfId="0" applyFont="1" applyFill="1" applyBorder="1" applyAlignment="1">
      <alignment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168" fontId="10" fillId="0" borderId="29" xfId="0" applyNumberFormat="1" applyFont="1" applyFill="1" applyBorder="1" applyAlignment="1" applyProtection="1"/>
    <xf numFmtId="166" fontId="0" fillId="0" borderId="69" xfId="0" applyNumberFormat="1" applyFont="1" applyFill="1" applyBorder="1" applyAlignment="1" applyProtection="1"/>
    <xf numFmtId="166" fontId="0" fillId="0" borderId="70" xfId="0" applyNumberFormat="1" applyFont="1" applyFill="1" applyBorder="1" applyAlignment="1" applyProtection="1"/>
    <xf numFmtId="0" fontId="10" fillId="0" borderId="51" xfId="0" applyNumberFormat="1" applyFont="1" applyFill="1" applyBorder="1" applyAlignment="1" applyProtection="1"/>
    <xf numFmtId="166" fontId="10" fillId="0" borderId="4" xfId="0" applyNumberFormat="1" applyFont="1" applyFill="1" applyBorder="1" applyAlignment="1" applyProtection="1"/>
    <xf numFmtId="166" fontId="10" fillId="0" borderId="105" xfId="0" applyNumberFormat="1" applyFont="1" applyFill="1" applyBorder="1" applyAlignment="1" applyProtection="1"/>
    <xf numFmtId="168" fontId="10" fillId="0" borderId="4" xfId="0" applyNumberFormat="1" applyFont="1" applyFill="1" applyBorder="1" applyAlignment="1" applyProtection="1"/>
    <xf numFmtId="166" fontId="10" fillId="0" borderId="46" xfId="0" applyNumberFormat="1" applyFont="1" applyFill="1" applyBorder="1" applyAlignment="1" applyProtection="1"/>
    <xf numFmtId="166" fontId="10" fillId="0" borderId="104" xfId="0" applyNumberFormat="1" applyFont="1" applyFill="1" applyBorder="1" applyAlignment="1" applyProtection="1"/>
    <xf numFmtId="171" fontId="10" fillId="0" borderId="69" xfId="51" applyNumberFormat="1" applyFont="1" applyFill="1" applyBorder="1" applyAlignment="1" applyProtection="1">
      <alignment horizontal="right"/>
    </xf>
    <xf numFmtId="166" fontId="9" fillId="0" borderId="26" xfId="0" applyNumberFormat="1" applyFont="1" applyFill="1" applyBorder="1"/>
    <xf numFmtId="0" fontId="10" fillId="0" borderId="117" xfId="0" applyNumberFormat="1" applyFont="1" applyFill="1" applyBorder="1" applyAlignment="1" applyProtection="1"/>
    <xf numFmtId="166" fontId="10" fillId="0" borderId="36" xfId="0" applyNumberFormat="1" applyFont="1" applyFill="1" applyBorder="1" applyAlignment="1" applyProtection="1"/>
    <xf numFmtId="166" fontId="10" fillId="0" borderId="38" xfId="0" applyNumberFormat="1" applyFont="1" applyFill="1" applyBorder="1" applyAlignment="1" applyProtection="1"/>
    <xf numFmtId="171" fontId="10" fillId="0" borderId="36" xfId="51" applyNumberFormat="1" applyFont="1" applyFill="1" applyBorder="1" applyAlignment="1" applyProtection="1"/>
    <xf numFmtId="166" fontId="10" fillId="0" borderId="41" xfId="0" applyNumberFormat="1" applyFont="1" applyFill="1" applyBorder="1" applyAlignment="1" applyProtection="1"/>
    <xf numFmtId="166" fontId="10" fillId="0" borderId="106" xfId="0" applyNumberFormat="1" applyFont="1" applyFill="1" applyBorder="1" applyAlignment="1" applyProtection="1"/>
    <xf numFmtId="166" fontId="10" fillId="0" borderId="107" xfId="0" applyNumberFormat="1" applyFont="1" applyFill="1" applyBorder="1" applyAlignment="1" applyProtection="1"/>
    <xf numFmtId="0" fontId="13" fillId="0" borderId="118" xfId="0" applyNumberFormat="1" applyFont="1" applyFill="1" applyBorder="1" applyAlignment="1" applyProtection="1"/>
    <xf numFmtId="166" fontId="9" fillId="0" borderId="36" xfId="0" applyNumberFormat="1" applyFont="1" applyFill="1" applyBorder="1" applyAlignment="1" applyProtection="1"/>
    <xf numFmtId="168" fontId="10" fillId="0" borderId="36" xfId="0" applyNumberFormat="1" applyFont="1" applyFill="1" applyBorder="1" applyAlignment="1" applyProtection="1"/>
    <xf numFmtId="166" fontId="9" fillId="0" borderId="7" xfId="0" applyNumberFormat="1" applyFont="1" applyFill="1" applyBorder="1" applyAlignment="1" applyProtection="1"/>
    <xf numFmtId="166" fontId="9" fillId="0" borderId="1" xfId="0" applyNumberFormat="1" applyFont="1" applyFill="1" applyBorder="1" applyAlignment="1" applyProtection="1"/>
    <xf numFmtId="168" fontId="0" fillId="0" borderId="7" xfId="0" applyNumberFormat="1" applyFont="1" applyFill="1" applyBorder="1" applyAlignment="1" applyProtection="1"/>
    <xf numFmtId="166" fontId="0" fillId="0" borderId="66" xfId="0" applyNumberFormat="1" applyFont="1" applyFill="1" applyBorder="1" applyAlignment="1" applyProtection="1"/>
    <xf numFmtId="0" fontId="13" fillId="0" borderId="119" xfId="0" applyNumberFormat="1" applyFont="1" applyFill="1" applyBorder="1" applyAlignment="1" applyProtection="1"/>
    <xf numFmtId="166" fontId="9" fillId="0" borderId="47" xfId="0" applyNumberFormat="1" applyFont="1" applyFill="1" applyBorder="1" applyAlignment="1" applyProtection="1"/>
    <xf numFmtId="166" fontId="0" fillId="0" borderId="7" xfId="0" applyNumberFormat="1" applyFont="1" applyFill="1" applyBorder="1" applyAlignment="1" applyProtection="1"/>
    <xf numFmtId="0" fontId="10" fillId="0" borderId="124" xfId="0" applyNumberFormat="1" applyFont="1" applyFill="1" applyBorder="1" applyAlignment="1" applyProtection="1"/>
    <xf numFmtId="0" fontId="10" fillId="0" borderId="29" xfId="0" applyNumberFormat="1" applyFont="1" applyFill="1" applyBorder="1" applyAlignment="1" applyProtection="1"/>
    <xf numFmtId="168" fontId="9" fillId="0" borderId="113" xfId="0" applyNumberFormat="1" applyFont="1" applyFill="1" applyBorder="1" applyAlignment="1" applyProtection="1"/>
    <xf numFmtId="168" fontId="10" fillId="0" borderId="65" xfId="0" applyNumberFormat="1" applyFont="1" applyFill="1" applyBorder="1" applyAlignment="1" applyProtection="1"/>
    <xf numFmtId="0" fontId="9" fillId="4" borderId="7" xfId="4" applyFont="1" applyFill="1" applyBorder="1"/>
    <xf numFmtId="0" fontId="28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wrapText="1"/>
    </xf>
    <xf numFmtId="0" fontId="9" fillId="4" borderId="76" xfId="4" applyFont="1" applyFill="1" applyBorder="1"/>
    <xf numFmtId="167" fontId="6" fillId="4" borderId="3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166" fontId="9" fillId="0" borderId="114" xfId="0" applyNumberFormat="1" applyFont="1" applyFill="1" applyBorder="1" applyAlignment="1" applyProtection="1"/>
    <xf numFmtId="165" fontId="10" fillId="0" borderId="113" xfId="0" applyNumberFormat="1" applyFont="1" applyFill="1" applyBorder="1" applyAlignment="1" applyProtection="1"/>
    <xf numFmtId="0" fontId="0" fillId="0" borderId="0" xfId="0"/>
    <xf numFmtId="0" fontId="9" fillId="4" borderId="3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29" fillId="4" borderId="18" xfId="0" applyFont="1" applyFill="1" applyBorder="1" applyAlignment="1">
      <alignment wrapText="1"/>
    </xf>
    <xf numFmtId="0" fontId="29" fillId="4" borderId="13" xfId="0" applyFont="1" applyFill="1" applyBorder="1" applyAlignment="1">
      <alignment wrapText="1"/>
    </xf>
    <xf numFmtId="0" fontId="10" fillId="0" borderId="73" xfId="4" applyFont="1" applyFill="1" applyBorder="1"/>
    <xf numFmtId="166" fontId="22" fillId="0" borderId="71" xfId="0" applyNumberFormat="1" applyFont="1" applyFill="1" applyBorder="1"/>
    <xf numFmtId="166" fontId="22" fillId="0" borderId="47" xfId="0" applyNumberFormat="1" applyFont="1" applyFill="1" applyBorder="1"/>
    <xf numFmtId="0" fontId="0" fillId="0" borderId="0" xfId="0"/>
    <xf numFmtId="0" fontId="10" fillId="3" borderId="5" xfId="0" applyFont="1" applyFill="1" applyBorder="1" applyAlignment="1">
      <alignment wrapText="1"/>
    </xf>
    <xf numFmtId="166" fontId="9" fillId="0" borderId="40" xfId="0" applyNumberFormat="1" applyFont="1" applyFill="1" applyBorder="1"/>
    <xf numFmtId="166" fontId="10" fillId="0" borderId="7" xfId="0" applyNumberFormat="1" applyFont="1" applyBorder="1" applyAlignment="1"/>
    <xf numFmtId="166" fontId="10" fillId="0" borderId="1" xfId="0" applyNumberFormat="1" applyFont="1" applyBorder="1" applyAlignment="1"/>
    <xf numFmtId="166" fontId="10" fillId="0" borderId="40" xfId="0" applyNumberFormat="1" applyFont="1" applyFill="1" applyBorder="1"/>
    <xf numFmtId="0" fontId="6" fillId="0" borderId="0" xfId="0" applyFont="1" applyAlignment="1"/>
    <xf numFmtId="0" fontId="5" fillId="0" borderId="22" xfId="0" applyFont="1" applyFill="1" applyBorder="1" applyAlignment="1">
      <alignment vertical="top" wrapText="1"/>
    </xf>
    <xf numFmtId="0" fontId="9" fillId="0" borderId="49" xfId="0" applyFont="1" applyFill="1" applyBorder="1" applyAlignment="1"/>
    <xf numFmtId="0" fontId="22" fillId="0" borderId="49" xfId="0" applyFont="1" applyFill="1" applyBorder="1" applyAlignment="1"/>
    <xf numFmtId="0" fontId="5" fillId="0" borderId="42" xfId="0" applyFont="1" applyFill="1" applyBorder="1" applyAlignment="1">
      <alignment vertical="top" wrapText="1"/>
    </xf>
    <xf numFmtId="0" fontId="22" fillId="0" borderId="71" xfId="0" applyFont="1" applyFill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9" fillId="0" borderId="92" xfId="9" applyFont="1" applyBorder="1" applyAlignment="1">
      <alignment horizontal="center" vertical="center" wrapText="1"/>
    </xf>
    <xf numFmtId="0" fontId="9" fillId="0" borderId="83" xfId="9" applyFont="1" applyBorder="1" applyAlignment="1">
      <alignment horizontal="center" vertical="center" wrapText="1"/>
    </xf>
    <xf numFmtId="0" fontId="9" fillId="0" borderId="81" xfId="9" applyFont="1" applyBorder="1" applyAlignment="1">
      <alignment horizontal="center" vertical="center" wrapText="1"/>
    </xf>
    <xf numFmtId="0" fontId="10" fillId="0" borderId="94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10" fillId="0" borderId="96" xfId="9" applyFont="1" applyBorder="1" applyAlignment="1">
      <alignment horizontal="center" vertical="center" wrapText="1"/>
    </xf>
    <xf numFmtId="0" fontId="9" fillId="0" borderId="90" xfId="9" applyFont="1" applyBorder="1" applyAlignment="1">
      <alignment horizontal="center" vertical="center" wrapText="1"/>
    </xf>
    <xf numFmtId="0" fontId="9" fillId="0" borderId="91" xfId="9" applyFont="1" applyBorder="1" applyAlignment="1">
      <alignment horizontal="center" vertical="center" wrapText="1"/>
    </xf>
    <xf numFmtId="0" fontId="9" fillId="0" borderId="82" xfId="9" applyFont="1" applyBorder="1" applyAlignment="1">
      <alignment horizontal="center" vertical="center" wrapText="1"/>
    </xf>
    <xf numFmtId="0" fontId="9" fillId="0" borderId="93" xfId="9" applyFont="1" applyBorder="1" applyAlignment="1">
      <alignment horizontal="center" vertical="center" wrapText="1"/>
    </xf>
    <xf numFmtId="0" fontId="9" fillId="0" borderId="80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71" xfId="0" applyBorder="1" applyAlignment="1"/>
    <xf numFmtId="0" fontId="9" fillId="0" borderId="85" xfId="9" applyFont="1" applyBorder="1" applyAlignment="1">
      <alignment horizontal="center" vertical="center" wrapText="1"/>
    </xf>
    <xf numFmtId="0" fontId="9" fillId="0" borderId="86" xfId="9" applyFont="1" applyBorder="1" applyAlignment="1">
      <alignment horizontal="center" vertical="center" wrapText="1"/>
    </xf>
    <xf numFmtId="0" fontId="9" fillId="0" borderId="87" xfId="9" applyFont="1" applyBorder="1" applyAlignment="1">
      <alignment horizontal="center" vertical="center" wrapText="1"/>
    </xf>
    <xf numFmtId="0" fontId="10" fillId="0" borderId="88" xfId="9" applyFont="1" applyBorder="1" applyAlignment="1">
      <alignment horizontal="center" vertical="center" wrapText="1"/>
    </xf>
    <xf numFmtId="0" fontId="10" fillId="0" borderId="84" xfId="9" applyFont="1" applyBorder="1" applyAlignment="1">
      <alignment horizontal="center" vertical="center" wrapText="1"/>
    </xf>
    <xf numFmtId="0" fontId="10" fillId="0" borderId="89" xfId="9" applyFont="1" applyBorder="1" applyAlignment="1">
      <alignment horizontal="center" vertical="center" wrapText="1"/>
    </xf>
    <xf numFmtId="0" fontId="10" fillId="3" borderId="99" xfId="0" applyNumberFormat="1" applyFont="1" applyFill="1" applyBorder="1" applyAlignment="1" applyProtection="1">
      <alignment horizontal="center" vertical="center" wrapText="1"/>
    </xf>
    <xf numFmtId="0" fontId="10" fillId="3" borderId="98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2" xfId="9" applyFont="1" applyBorder="1" applyAlignment="1">
      <alignment horizontal="center" vertical="center" wrapText="1"/>
    </xf>
    <xf numFmtId="0" fontId="9" fillId="0" borderId="56" xfId="9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20" xfId="0" applyNumberFormat="1" applyFont="1" applyFill="1" applyBorder="1" applyAlignment="1" applyProtection="1"/>
    <xf numFmtId="0" fontId="0" fillId="3" borderId="122" xfId="0" applyNumberFormat="1" applyFont="1" applyFill="1" applyBorder="1" applyAlignment="1" applyProtection="1"/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3" borderId="56" xfId="0" applyNumberFormat="1" applyFont="1" applyFill="1" applyBorder="1" applyAlignment="1" applyProtection="1">
      <alignment horizontal="center" vertical="center" wrapText="1"/>
    </xf>
    <xf numFmtId="0" fontId="9" fillId="0" borderId="97" xfId="4" applyFont="1" applyBorder="1" applyAlignment="1">
      <alignment horizontal="center" vertical="top" wrapText="1"/>
    </xf>
    <xf numFmtId="0" fontId="9" fillId="0" borderId="74" xfId="4" applyFont="1" applyBorder="1" applyAlignment="1">
      <alignment horizontal="center" vertical="top" wrapText="1"/>
    </xf>
    <xf numFmtId="0" fontId="9" fillId="0" borderId="79" xfId="4" applyFont="1" applyBorder="1" applyAlignment="1">
      <alignment horizontal="center" vertical="top" wrapText="1"/>
    </xf>
    <xf numFmtId="0" fontId="9" fillId="0" borderId="72" xfId="4" applyFont="1" applyBorder="1" applyAlignment="1">
      <alignment horizontal="center" vertical="top" wrapText="1"/>
    </xf>
    <xf numFmtId="0" fontId="9" fillId="0" borderId="43" xfId="4" applyFont="1" applyBorder="1" applyAlignment="1">
      <alignment horizontal="center" vertical="top"/>
    </xf>
    <xf numFmtId="0" fontId="9" fillId="0" borderId="19" xfId="4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31" fillId="3" borderId="92" xfId="45" applyNumberFormat="1" applyFont="1" applyFill="1" applyBorder="1" applyAlignment="1" applyProtection="1">
      <alignment horizontal="center" vertical="center"/>
    </xf>
    <xf numFmtId="0" fontId="31" fillId="6" borderId="92" xfId="45" applyNumberFormat="1" applyFont="1" applyFill="1" applyBorder="1" applyAlignment="1" applyProtection="1">
      <alignment horizontal="center" vertical="center" wrapText="1"/>
    </xf>
    <xf numFmtId="0" fontId="31" fillId="6" borderId="92" xfId="45" applyNumberFormat="1" applyFont="1" applyFill="1" applyBorder="1" applyAlignment="1" applyProtection="1">
      <alignment horizontal="center" vertical="center"/>
    </xf>
    <xf numFmtId="0" fontId="31" fillId="7" borderId="92" xfId="45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/>
    <xf numFmtId="0" fontId="31" fillId="3" borderId="92" xfId="45" applyNumberFormat="1" applyFont="1" applyFill="1" applyBorder="1" applyAlignment="1" applyProtection="1">
      <alignment horizontal="center" vertical="center" wrapText="1"/>
    </xf>
    <xf numFmtId="0" fontId="31" fillId="0" borderId="92" xfId="45" applyNumberFormat="1" applyFont="1" applyFill="1" applyBorder="1" applyAlignment="1" applyProtection="1">
      <alignment horizontal="center" vertical="center" wrapText="1"/>
    </xf>
  </cellXfs>
  <cellStyles count="52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2"/>
    <cellStyle name="Įprastas 5 2 2 2_8 priedas" xfId="32"/>
    <cellStyle name="Įprastas 5 2 2 3" xfId="35"/>
    <cellStyle name="Įprastas 5 2 2_8 priedas" xfId="28"/>
    <cellStyle name="Įprastas 5 2 3" xfId="16"/>
    <cellStyle name="Įprastas 5 2 3 2" xfId="27"/>
    <cellStyle name="Įprastas 5 2 3 2 2" xfId="44"/>
    <cellStyle name="Įprastas 5 2 3 2_8 priedas" xfId="46"/>
    <cellStyle name="Įprastas 5 2 3 3" xfId="36"/>
    <cellStyle name="Įprastas 5 2 3_8 priedas" xfId="29"/>
    <cellStyle name="Įprastas 5 2 4" xfId="23"/>
    <cellStyle name="Įprastas 5 2 4 2" xfId="40"/>
    <cellStyle name="Įprastas 5 2 4_8 priedas" xfId="47"/>
    <cellStyle name="Įprastas 5 2 5" xfId="34"/>
    <cellStyle name="Įprastas 5 2_8 priedas" xfId="21"/>
    <cellStyle name="Įprastas 5 3" xfId="17"/>
    <cellStyle name="Įprastas 5 3 2" xfId="24"/>
    <cellStyle name="Įprastas 5 3 2 2" xfId="41"/>
    <cellStyle name="Įprastas 5 3 2_8 priedas" xfId="48"/>
    <cellStyle name="Įprastas 5 3 3" xfId="37"/>
    <cellStyle name="Įprastas 5 3_8 priedas" xfId="30"/>
    <cellStyle name="Įprastas 5 4" xfId="18"/>
    <cellStyle name="Įprastas 5 4 2" xfId="26"/>
    <cellStyle name="Įprastas 5 4 2 2" xfId="43"/>
    <cellStyle name="Įprastas 5 4 2_8 priedas" xfId="49"/>
    <cellStyle name="Įprastas 5 4 3" xfId="38"/>
    <cellStyle name="Įprastas 5 4_8 priedas" xfId="31"/>
    <cellStyle name="Įprastas 5 5" xfId="22"/>
    <cellStyle name="Įprastas 5 5 2" xfId="39"/>
    <cellStyle name="Įprastas 5 5_8 priedas" xfId="50"/>
    <cellStyle name="Įprastas 5 6" xfId="33"/>
    <cellStyle name="Įprastas 5_8 -ES projektai" xfId="13"/>
    <cellStyle name="Įprastas_8 priedas" xfId="45"/>
    <cellStyle name="Kablelis" xfId="51" builtinId="3"/>
    <cellStyle name="Kablelis 2" xfId="19"/>
    <cellStyle name="Kablelis 3" xfId="20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3"/>
  <sheetViews>
    <sheetView topLeftCell="A52" workbookViewId="0">
      <selection activeCell="I46" sqref="I46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8.5703125" customWidth="1"/>
    <col min="5" max="5" width="14" customWidth="1"/>
    <col min="6" max="6" width="17.42578125" customWidth="1"/>
    <col min="8" max="8" width="10.5703125" bestFit="1" customWidth="1"/>
  </cols>
  <sheetData>
    <row r="1" spans="1:9" ht="15.75" x14ac:dyDescent="0.25">
      <c r="A1" s="2" t="s">
        <v>427</v>
      </c>
      <c r="C1" s="8" t="s">
        <v>609</v>
      </c>
    </row>
    <row r="2" spans="1:9" ht="15.75" x14ac:dyDescent="0.25">
      <c r="C2" s="1" t="s">
        <v>610</v>
      </c>
    </row>
    <row r="3" spans="1:9" ht="16.5" customHeight="1" x14ac:dyDescent="0.25">
      <c r="A3" s="1" t="s">
        <v>611</v>
      </c>
    </row>
    <row r="4" spans="1:9" s="479" customFormat="1" ht="16.5" customHeight="1" x14ac:dyDescent="0.25">
      <c r="A4" s="1"/>
      <c r="C4" s="762" t="s">
        <v>608</v>
      </c>
      <c r="D4" s="763"/>
    </row>
    <row r="5" spans="1:9" s="479" customFormat="1" ht="16.5" customHeight="1" x14ac:dyDescent="0.25">
      <c r="A5" s="1"/>
      <c r="C5" s="764" t="s">
        <v>612</v>
      </c>
      <c r="D5" s="765"/>
    </row>
    <row r="6" spans="1:9" s="479" customFormat="1" ht="16.5" customHeight="1" x14ac:dyDescent="0.25">
      <c r="A6" s="1"/>
      <c r="C6" s="8" t="s">
        <v>613</v>
      </c>
    </row>
    <row r="7" spans="1:9" ht="15.75" x14ac:dyDescent="0.25">
      <c r="A7" s="756" t="s">
        <v>229</v>
      </c>
      <c r="B7" s="756"/>
      <c r="C7" s="756"/>
      <c r="D7" s="756"/>
    </row>
    <row r="8" spans="1:9" ht="15.75" x14ac:dyDescent="0.25">
      <c r="A8" s="386"/>
      <c r="B8" s="228"/>
      <c r="C8" s="228"/>
      <c r="D8" s="205"/>
    </row>
    <row r="9" spans="1:9" ht="13.5" thickBot="1" x14ac:dyDescent="0.25">
      <c r="A9" s="228"/>
      <c r="B9" s="228"/>
      <c r="C9" s="228"/>
      <c r="D9" s="205" t="s">
        <v>409</v>
      </c>
    </row>
    <row r="10" spans="1:9" ht="39" thickBot="1" x14ac:dyDescent="0.25">
      <c r="A10" s="232" t="s">
        <v>230</v>
      </c>
      <c r="B10" s="233" t="s">
        <v>231</v>
      </c>
      <c r="C10" s="234" t="s">
        <v>232</v>
      </c>
      <c r="D10" s="235" t="s">
        <v>233</v>
      </c>
    </row>
    <row r="11" spans="1:9" ht="13.5" thickBot="1" x14ac:dyDescent="0.25">
      <c r="A11" s="236">
        <v>1</v>
      </c>
      <c r="B11" s="237">
        <v>2</v>
      </c>
      <c r="C11" s="238">
        <v>3</v>
      </c>
      <c r="D11" s="239">
        <v>4</v>
      </c>
    </row>
    <row r="12" spans="1:9" ht="16.5" thickBot="1" x14ac:dyDescent="0.25">
      <c r="A12" s="334">
        <v>1</v>
      </c>
      <c r="B12" s="335" t="s">
        <v>234</v>
      </c>
      <c r="C12" s="336" t="s">
        <v>235</v>
      </c>
      <c r="D12" s="337">
        <f>D13+D15+D19</f>
        <v>23559</v>
      </c>
    </row>
    <row r="13" spans="1:9" ht="16.5" thickBot="1" x14ac:dyDescent="0.25">
      <c r="A13" s="240">
        <v>2</v>
      </c>
      <c r="B13" s="241" t="s">
        <v>236</v>
      </c>
      <c r="C13" s="242" t="s">
        <v>237</v>
      </c>
      <c r="D13" s="339">
        <f>D14</f>
        <v>22589</v>
      </c>
    </row>
    <row r="14" spans="1:9" ht="16.5" thickBot="1" x14ac:dyDescent="0.25">
      <c r="A14" s="244">
        <v>3</v>
      </c>
      <c r="B14" s="245" t="s">
        <v>238</v>
      </c>
      <c r="C14" s="246" t="s">
        <v>239</v>
      </c>
      <c r="D14" s="339">
        <v>22589</v>
      </c>
      <c r="E14">
        <v>522</v>
      </c>
      <c r="H14" s="738"/>
      <c r="I14" s="738"/>
    </row>
    <row r="15" spans="1:9" ht="16.5" thickBot="1" x14ac:dyDescent="0.25">
      <c r="A15" s="244">
        <v>4</v>
      </c>
      <c r="B15" s="245" t="s">
        <v>240</v>
      </c>
      <c r="C15" s="247" t="s">
        <v>241</v>
      </c>
      <c r="D15" s="243">
        <f>D16+D17+D18</f>
        <v>870</v>
      </c>
    </row>
    <row r="16" spans="1:9" ht="16.5" thickBot="1" x14ac:dyDescent="0.25">
      <c r="A16" s="244">
        <v>5</v>
      </c>
      <c r="B16" s="245" t="s">
        <v>242</v>
      </c>
      <c r="C16" s="246" t="s">
        <v>243</v>
      </c>
      <c r="D16" s="243">
        <v>600</v>
      </c>
    </row>
    <row r="17" spans="1:4" ht="16.5" thickBot="1" x14ac:dyDescent="0.25">
      <c r="A17" s="244">
        <v>6</v>
      </c>
      <c r="B17" s="245" t="s">
        <v>244</v>
      </c>
      <c r="C17" s="246" t="s">
        <v>245</v>
      </c>
      <c r="D17" s="243">
        <v>10</v>
      </c>
    </row>
    <row r="18" spans="1:4" ht="16.5" thickBot="1" x14ac:dyDescent="0.25">
      <c r="A18" s="244">
        <v>7</v>
      </c>
      <c r="B18" s="245" t="s">
        <v>246</v>
      </c>
      <c r="C18" s="246" t="s">
        <v>247</v>
      </c>
      <c r="D18" s="243">
        <v>260</v>
      </c>
    </row>
    <row r="19" spans="1:4" ht="16.5" thickBot="1" x14ac:dyDescent="0.25">
      <c r="A19" s="244">
        <v>8</v>
      </c>
      <c r="B19" s="245" t="s">
        <v>248</v>
      </c>
      <c r="C19" s="247" t="s">
        <v>249</v>
      </c>
      <c r="D19" s="243">
        <f>D20</f>
        <v>100</v>
      </c>
    </row>
    <row r="20" spans="1:4" ht="16.5" thickBot="1" x14ac:dyDescent="0.25">
      <c r="A20" s="244">
        <v>9</v>
      </c>
      <c r="B20" s="245" t="s">
        <v>250</v>
      </c>
      <c r="C20" s="246" t="s">
        <v>251</v>
      </c>
      <c r="D20" s="243">
        <v>100</v>
      </c>
    </row>
    <row r="21" spans="1:4" ht="16.5" thickBot="1" x14ac:dyDescent="0.25">
      <c r="A21" s="334">
        <v>10</v>
      </c>
      <c r="B21" s="335" t="s">
        <v>252</v>
      </c>
      <c r="C21" s="336" t="s">
        <v>443</v>
      </c>
      <c r="D21" s="392">
        <f>D23+D28+D49+D22</f>
        <v>19247.092670000002</v>
      </c>
    </row>
    <row r="22" spans="1:4" ht="16.5" thickBot="1" x14ac:dyDescent="0.25">
      <c r="A22" s="334">
        <v>11</v>
      </c>
      <c r="B22" s="335" t="s">
        <v>411</v>
      </c>
      <c r="C22" s="336" t="s">
        <v>412</v>
      </c>
      <c r="D22" s="337">
        <v>1035</v>
      </c>
    </row>
    <row r="23" spans="1:4" ht="16.5" thickBot="1" x14ac:dyDescent="0.25">
      <c r="A23" s="334">
        <v>12</v>
      </c>
      <c r="B23" s="393" t="s">
        <v>253</v>
      </c>
      <c r="C23" s="394" t="s">
        <v>413</v>
      </c>
      <c r="D23" s="395">
        <f>D24+D25+D26+D27</f>
        <v>12819.961000000001</v>
      </c>
    </row>
    <row r="24" spans="1:4" ht="32.25" thickBot="1" x14ac:dyDescent="0.25">
      <c r="A24" s="244">
        <v>13</v>
      </c>
      <c r="B24" s="245" t="s">
        <v>254</v>
      </c>
      <c r="C24" s="246" t="s">
        <v>255</v>
      </c>
      <c r="D24" s="248">
        <v>4157.7610000000004</v>
      </c>
    </row>
    <row r="25" spans="1:4" ht="16.5" thickBot="1" x14ac:dyDescent="0.3">
      <c r="A25" s="244">
        <v>14</v>
      </c>
      <c r="B25" s="245" t="s">
        <v>256</v>
      </c>
      <c r="C25" s="249" t="s">
        <v>257</v>
      </c>
      <c r="D25" s="250">
        <v>8543.4</v>
      </c>
    </row>
    <row r="26" spans="1:4" ht="32.25" thickBot="1" x14ac:dyDescent="0.3">
      <c r="A26" s="240">
        <v>15</v>
      </c>
      <c r="B26" s="251" t="s">
        <v>258</v>
      </c>
      <c r="C26" s="252" t="s">
        <v>259</v>
      </c>
      <c r="D26" s="253">
        <v>118.1</v>
      </c>
    </row>
    <row r="27" spans="1:4" ht="32.25" thickBot="1" x14ac:dyDescent="0.3">
      <c r="A27" s="240">
        <v>16</v>
      </c>
      <c r="B27" s="251" t="s">
        <v>260</v>
      </c>
      <c r="C27" s="252" t="s">
        <v>261</v>
      </c>
      <c r="D27" s="253">
        <v>0.7</v>
      </c>
    </row>
    <row r="28" spans="1:4" ht="16.5" thickBot="1" x14ac:dyDescent="0.3">
      <c r="A28" s="334">
        <v>17</v>
      </c>
      <c r="B28" s="396" t="s">
        <v>262</v>
      </c>
      <c r="C28" s="397" t="s">
        <v>444</v>
      </c>
      <c r="D28" s="398">
        <f>SUM(D29:D48)</f>
        <v>1829.87012</v>
      </c>
    </row>
    <row r="29" spans="1:4" ht="32.25" thickBot="1" x14ac:dyDescent="0.3">
      <c r="A29" s="244">
        <v>18</v>
      </c>
      <c r="B29" s="246" t="s">
        <v>263</v>
      </c>
      <c r="C29" s="254" t="s">
        <v>264</v>
      </c>
      <c r="D29" s="255">
        <v>135.69999999999999</v>
      </c>
    </row>
    <row r="30" spans="1:4" ht="16.5" thickBot="1" x14ac:dyDescent="0.3">
      <c r="A30" s="244">
        <v>19</v>
      </c>
      <c r="B30" s="388" t="s">
        <v>265</v>
      </c>
      <c r="C30" s="256" t="s">
        <v>266</v>
      </c>
      <c r="D30" s="255">
        <v>138.80000000000001</v>
      </c>
    </row>
    <row r="31" spans="1:4" ht="32.25" thickBot="1" x14ac:dyDescent="0.3">
      <c r="A31" s="244">
        <v>20</v>
      </c>
      <c r="B31" s="249" t="s">
        <v>445</v>
      </c>
      <c r="C31" s="254" t="s">
        <v>267</v>
      </c>
      <c r="D31" s="255">
        <v>20.847999999999999</v>
      </c>
    </row>
    <row r="32" spans="1:4" ht="48" thickBot="1" x14ac:dyDescent="0.3">
      <c r="A32" s="244">
        <v>21</v>
      </c>
      <c r="B32" s="249" t="s">
        <v>446</v>
      </c>
      <c r="C32" s="257" t="s">
        <v>268</v>
      </c>
      <c r="D32" s="255">
        <v>211.4</v>
      </c>
    </row>
    <row r="33" spans="1:5" ht="32.25" thickBot="1" x14ac:dyDescent="0.25">
      <c r="A33" s="244">
        <v>22</v>
      </c>
      <c r="B33" s="249" t="s">
        <v>447</v>
      </c>
      <c r="C33" s="258" t="s">
        <v>269</v>
      </c>
      <c r="D33" s="255">
        <v>7</v>
      </c>
    </row>
    <row r="34" spans="1:5" ht="32.25" thickBot="1" x14ac:dyDescent="0.3">
      <c r="A34" s="244">
        <v>23</v>
      </c>
      <c r="B34" s="246" t="s">
        <v>448</v>
      </c>
      <c r="C34" s="254" t="s">
        <v>270</v>
      </c>
      <c r="D34" s="255">
        <v>3.2210000000000001</v>
      </c>
    </row>
    <row r="35" spans="1:5" ht="16.5" thickBot="1" x14ac:dyDescent="0.3">
      <c r="A35" s="244">
        <v>24</v>
      </c>
      <c r="B35" s="246" t="s">
        <v>445</v>
      </c>
      <c r="C35" s="254" t="s">
        <v>416</v>
      </c>
      <c r="D35" s="255">
        <v>24.771519999999999</v>
      </c>
    </row>
    <row r="36" spans="1:5" ht="32.25" thickBot="1" x14ac:dyDescent="0.3">
      <c r="A36" s="244">
        <v>25</v>
      </c>
      <c r="B36" s="246" t="s">
        <v>446</v>
      </c>
      <c r="C36" s="254" t="s">
        <v>417</v>
      </c>
      <c r="D36" s="255">
        <v>52.802</v>
      </c>
    </row>
    <row r="37" spans="1:5" ht="16.5" thickBot="1" x14ac:dyDescent="0.3">
      <c r="A37" s="244">
        <v>26</v>
      </c>
      <c r="B37" s="246" t="s">
        <v>447</v>
      </c>
      <c r="C37" s="254" t="s">
        <v>419</v>
      </c>
      <c r="D37" s="255">
        <v>126.989</v>
      </c>
    </row>
    <row r="38" spans="1:5" ht="32.25" thickBot="1" x14ac:dyDescent="0.3">
      <c r="A38" s="244">
        <v>27</v>
      </c>
      <c r="B38" s="246" t="s">
        <v>449</v>
      </c>
      <c r="C38" s="254" t="s">
        <v>420</v>
      </c>
      <c r="D38" s="255">
        <v>177</v>
      </c>
    </row>
    <row r="39" spans="1:5" ht="32.25" thickBot="1" x14ac:dyDescent="0.3">
      <c r="A39" s="244">
        <v>28</v>
      </c>
      <c r="B39" s="249" t="s">
        <v>450</v>
      </c>
      <c r="C39" s="338" t="s">
        <v>430</v>
      </c>
      <c r="D39" s="339">
        <v>92.01</v>
      </c>
    </row>
    <row r="40" spans="1:5" ht="32.25" thickBot="1" x14ac:dyDescent="0.3">
      <c r="A40" s="363">
        <v>29</v>
      </c>
      <c r="B40" s="364" t="s">
        <v>626</v>
      </c>
      <c r="C40" s="399" t="s">
        <v>621</v>
      </c>
      <c r="D40" s="400">
        <v>55.447000000000003</v>
      </c>
      <c r="E40">
        <v>4.2000000000000003E-2</v>
      </c>
    </row>
    <row r="41" spans="1:5" ht="16.5" thickBot="1" x14ac:dyDescent="0.3">
      <c r="A41" s="244">
        <v>30</v>
      </c>
      <c r="B41" s="249" t="s">
        <v>625</v>
      </c>
      <c r="C41" s="408" t="s">
        <v>452</v>
      </c>
      <c r="D41" s="339">
        <v>709.3</v>
      </c>
    </row>
    <row r="42" spans="1:5" s="389" customFormat="1" ht="30.75" thickBot="1" x14ac:dyDescent="0.3">
      <c r="A42" s="363"/>
      <c r="B42" s="364" t="s">
        <v>624</v>
      </c>
      <c r="C42" s="409" t="s">
        <v>459</v>
      </c>
      <c r="D42" s="400">
        <v>19.622</v>
      </c>
      <c r="E42" s="389">
        <v>19.622</v>
      </c>
    </row>
    <row r="43" spans="1:5" s="389" customFormat="1" ht="45.75" thickBot="1" x14ac:dyDescent="0.3">
      <c r="A43" s="363"/>
      <c r="B43" s="364" t="s">
        <v>623</v>
      </c>
      <c r="C43" s="410" t="s">
        <v>460</v>
      </c>
      <c r="D43" s="400">
        <v>20.919</v>
      </c>
      <c r="E43" s="389">
        <v>20.919</v>
      </c>
    </row>
    <row r="44" spans="1:5" s="389" customFormat="1" ht="60.75" thickBot="1" x14ac:dyDescent="0.3">
      <c r="A44" s="363"/>
      <c r="B44" s="364" t="s">
        <v>627</v>
      </c>
      <c r="C44" s="409" t="s">
        <v>622</v>
      </c>
      <c r="D44" s="400">
        <v>1.595</v>
      </c>
      <c r="E44" s="389">
        <v>1.595</v>
      </c>
    </row>
    <row r="45" spans="1:5" s="389" customFormat="1" ht="45.75" thickBot="1" x14ac:dyDescent="0.3">
      <c r="A45" s="363"/>
      <c r="B45" s="364" t="s">
        <v>628</v>
      </c>
      <c r="C45" s="409" t="s">
        <v>461</v>
      </c>
      <c r="D45" s="400">
        <v>2.052</v>
      </c>
      <c r="E45" s="389">
        <v>2.052</v>
      </c>
    </row>
    <row r="46" spans="1:5" s="389" customFormat="1" ht="45.75" thickBot="1" x14ac:dyDescent="0.3">
      <c r="A46" s="363"/>
      <c r="B46" s="364" t="s">
        <v>629</v>
      </c>
      <c r="C46" s="409" t="s">
        <v>462</v>
      </c>
      <c r="D46" s="400">
        <v>9.8000000000000007</v>
      </c>
      <c r="E46" s="389">
        <v>9.8000000000000007</v>
      </c>
    </row>
    <row r="47" spans="1:5" s="390" customFormat="1" ht="28.5" customHeight="1" thickBot="1" x14ac:dyDescent="0.3">
      <c r="A47" s="363"/>
      <c r="B47" s="364" t="s">
        <v>630</v>
      </c>
      <c r="C47" s="409" t="s">
        <v>465</v>
      </c>
      <c r="D47" s="596">
        <v>0.81259999999999999</v>
      </c>
      <c r="E47" s="390">
        <v>0.81259999999999999</v>
      </c>
    </row>
    <row r="48" spans="1:5" s="389" customFormat="1" ht="30.75" thickBot="1" x14ac:dyDescent="0.3">
      <c r="A48" s="363"/>
      <c r="B48" s="364" t="s">
        <v>631</v>
      </c>
      <c r="C48" s="409" t="s">
        <v>463</v>
      </c>
      <c r="D48" s="400">
        <v>19.780999999999999</v>
      </c>
      <c r="E48" s="389">
        <v>19.780999999999999</v>
      </c>
    </row>
    <row r="49" spans="1:5" ht="16.5" thickBot="1" x14ac:dyDescent="0.3">
      <c r="A49" s="401">
        <v>31</v>
      </c>
      <c r="B49" s="396" t="s">
        <v>271</v>
      </c>
      <c r="C49" s="397" t="s">
        <v>453</v>
      </c>
      <c r="D49" s="402">
        <f>D50+D51+D52+D53+D54</f>
        <v>3562.2615499999997</v>
      </c>
    </row>
    <row r="50" spans="1:5" ht="16.5" thickBot="1" x14ac:dyDescent="0.3">
      <c r="A50" s="244">
        <v>32</v>
      </c>
      <c r="B50" s="245" t="s">
        <v>272</v>
      </c>
      <c r="C50" s="259" t="s">
        <v>273</v>
      </c>
      <c r="D50" s="255">
        <v>998</v>
      </c>
    </row>
    <row r="51" spans="1:5" ht="16.5" thickBot="1" x14ac:dyDescent="0.3">
      <c r="A51" s="244">
        <v>33</v>
      </c>
      <c r="B51" s="245" t="s">
        <v>274</v>
      </c>
      <c r="C51" s="256" t="s">
        <v>275</v>
      </c>
      <c r="D51" s="255">
        <v>737</v>
      </c>
    </row>
    <row r="52" spans="1:5" ht="32.25" thickBot="1" x14ac:dyDescent="0.3">
      <c r="A52" s="244">
        <v>34</v>
      </c>
      <c r="B52" s="245" t="s">
        <v>276</v>
      </c>
      <c r="C52" s="254" t="s">
        <v>277</v>
      </c>
      <c r="D52" s="255">
        <v>34.1</v>
      </c>
    </row>
    <row r="53" spans="1:5" ht="16.5" thickBot="1" x14ac:dyDescent="0.3">
      <c r="A53" s="244">
        <v>35</v>
      </c>
      <c r="B53" s="245" t="s">
        <v>454</v>
      </c>
      <c r="C53" s="254" t="s">
        <v>452</v>
      </c>
      <c r="D53" s="255">
        <v>1793</v>
      </c>
    </row>
    <row r="54" spans="1:5" s="389" customFormat="1" ht="16.5" thickBot="1" x14ac:dyDescent="0.3">
      <c r="A54" s="363"/>
      <c r="B54" s="411" t="s">
        <v>632</v>
      </c>
      <c r="C54" s="412" t="s">
        <v>464</v>
      </c>
      <c r="D54" s="413">
        <v>0.16155</v>
      </c>
      <c r="E54" s="389">
        <v>0.16155</v>
      </c>
    </row>
    <row r="55" spans="1:5" ht="16.5" thickBot="1" x14ac:dyDescent="0.25">
      <c r="A55" s="334">
        <v>36</v>
      </c>
      <c r="B55" s="335" t="s">
        <v>278</v>
      </c>
      <c r="C55" s="336" t="s">
        <v>455</v>
      </c>
      <c r="D55" s="391">
        <f>D56+D60+D61+D64+D65</f>
        <v>2408.9</v>
      </c>
    </row>
    <row r="56" spans="1:5" ht="16.5" thickBot="1" x14ac:dyDescent="0.25">
      <c r="A56" s="244">
        <v>37</v>
      </c>
      <c r="B56" s="260" t="s">
        <v>279</v>
      </c>
      <c r="C56" s="247" t="s">
        <v>456</v>
      </c>
      <c r="D56" s="261">
        <f>D57+D58+D59</f>
        <v>355</v>
      </c>
    </row>
    <row r="57" spans="1:5" ht="32.25" thickBot="1" x14ac:dyDescent="0.25">
      <c r="A57" s="244">
        <v>38</v>
      </c>
      <c r="B57" s="245" t="s">
        <v>280</v>
      </c>
      <c r="C57" s="246" t="s">
        <v>281</v>
      </c>
      <c r="D57" s="243">
        <v>280</v>
      </c>
    </row>
    <row r="58" spans="1:5" ht="16.5" thickBot="1" x14ac:dyDescent="0.25">
      <c r="A58" s="244">
        <v>39</v>
      </c>
      <c r="B58" s="245" t="s">
        <v>282</v>
      </c>
      <c r="C58" s="246" t="s">
        <v>283</v>
      </c>
      <c r="D58" s="243">
        <v>15</v>
      </c>
    </row>
    <row r="59" spans="1:5" ht="16.5" thickBot="1" x14ac:dyDescent="0.25">
      <c r="A59" s="244">
        <v>40</v>
      </c>
      <c r="B59" s="245" t="s">
        <v>284</v>
      </c>
      <c r="C59" s="246" t="s">
        <v>285</v>
      </c>
      <c r="D59" s="243">
        <v>60</v>
      </c>
    </row>
    <row r="60" spans="1:5" ht="16.5" thickBot="1" x14ac:dyDescent="0.25">
      <c r="A60" s="244">
        <v>41</v>
      </c>
      <c r="B60" s="245" t="s">
        <v>286</v>
      </c>
      <c r="C60" s="246" t="s">
        <v>287</v>
      </c>
      <c r="D60" s="255">
        <v>1303.9000000000001</v>
      </c>
    </row>
    <row r="61" spans="1:5" ht="16.5" thickBot="1" x14ac:dyDescent="0.25">
      <c r="A61" s="262">
        <v>42</v>
      </c>
      <c r="B61" s="260" t="s">
        <v>288</v>
      </c>
      <c r="C61" s="247" t="s">
        <v>421</v>
      </c>
      <c r="D61" s="261">
        <f>D62+D63</f>
        <v>730</v>
      </c>
    </row>
    <row r="62" spans="1:5" ht="16.5" thickBot="1" x14ac:dyDescent="0.25">
      <c r="A62" s="244">
        <v>43</v>
      </c>
      <c r="B62" s="245" t="s">
        <v>289</v>
      </c>
      <c r="C62" s="246" t="s">
        <v>290</v>
      </c>
      <c r="D62" s="243">
        <v>30</v>
      </c>
    </row>
    <row r="63" spans="1:5" ht="16.5" thickBot="1" x14ac:dyDescent="0.25">
      <c r="A63" s="244">
        <v>44</v>
      </c>
      <c r="B63" s="245" t="s">
        <v>291</v>
      </c>
      <c r="C63" s="246" t="s">
        <v>292</v>
      </c>
      <c r="D63" s="263">
        <v>700</v>
      </c>
    </row>
    <row r="64" spans="1:5" ht="16.5" thickBot="1" x14ac:dyDescent="0.25">
      <c r="A64" s="244">
        <v>45</v>
      </c>
      <c r="B64" s="245" t="s">
        <v>293</v>
      </c>
      <c r="C64" s="246" t="s">
        <v>294</v>
      </c>
      <c r="D64" s="243">
        <v>10</v>
      </c>
    </row>
    <row r="65" spans="1:5" ht="16.5" thickBot="1" x14ac:dyDescent="0.25">
      <c r="A65" s="244">
        <v>46</v>
      </c>
      <c r="B65" s="245" t="s">
        <v>295</v>
      </c>
      <c r="C65" s="246" t="s">
        <v>296</v>
      </c>
      <c r="D65" s="243">
        <v>10</v>
      </c>
    </row>
    <row r="66" spans="1:5" ht="32.25" thickBot="1" x14ac:dyDescent="0.3">
      <c r="A66" s="249">
        <v>47</v>
      </c>
      <c r="B66" s="403" t="s">
        <v>297</v>
      </c>
      <c r="C66" s="404" t="s">
        <v>298</v>
      </c>
      <c r="D66" s="405">
        <v>23</v>
      </c>
    </row>
    <row r="67" spans="1:5" ht="32.25" thickBot="1" x14ac:dyDescent="0.25">
      <c r="A67" s="244">
        <v>48</v>
      </c>
      <c r="B67" s="264"/>
      <c r="C67" s="406" t="s">
        <v>457</v>
      </c>
      <c r="D67" s="407">
        <f>D12+D21+D55+D66</f>
        <v>45237.99267</v>
      </c>
    </row>
    <row r="68" spans="1:5" ht="16.5" thickBot="1" x14ac:dyDescent="0.25">
      <c r="A68" s="757">
        <v>49</v>
      </c>
      <c r="B68" s="760"/>
      <c r="C68" s="387" t="s">
        <v>299</v>
      </c>
      <c r="D68" s="265">
        <v>1639.83583</v>
      </c>
    </row>
    <row r="69" spans="1:5" ht="16.5" thickBot="1" x14ac:dyDescent="0.3">
      <c r="A69" s="758"/>
      <c r="B69" s="761"/>
      <c r="C69" s="249" t="s">
        <v>300</v>
      </c>
      <c r="D69" s="306">
        <v>175.40538000000001</v>
      </c>
    </row>
    <row r="70" spans="1:5" ht="16.5" thickBot="1" x14ac:dyDescent="0.3">
      <c r="A70" s="758"/>
      <c r="B70" s="761"/>
      <c r="C70" s="244" t="s">
        <v>301</v>
      </c>
      <c r="D70" s="306">
        <v>404.45350999999999</v>
      </c>
    </row>
    <row r="71" spans="1:5" ht="16.5" thickBot="1" x14ac:dyDescent="0.3">
      <c r="A71" s="759"/>
      <c r="B71" s="761"/>
      <c r="C71" s="304" t="s">
        <v>302</v>
      </c>
      <c r="D71" s="305">
        <v>1059.97694</v>
      </c>
    </row>
    <row r="72" spans="1:5" ht="16.5" thickBot="1" x14ac:dyDescent="0.3">
      <c r="A72" s="340">
        <v>50</v>
      </c>
      <c r="B72" s="341"/>
      <c r="C72" s="342" t="s">
        <v>415</v>
      </c>
      <c r="D72" s="343">
        <v>37.478679999999997</v>
      </c>
    </row>
    <row r="73" spans="1:5" ht="16.5" thickBot="1" x14ac:dyDescent="0.3">
      <c r="A73" s="296" t="s">
        <v>422</v>
      </c>
      <c r="B73" s="297"/>
      <c r="C73" s="298"/>
      <c r="D73" s="294">
        <f>D67+D68+D72</f>
        <v>46915.307180000003</v>
      </c>
      <c r="E73" s="266">
        <f>E65+E54+E48+E46+E47+E45+E44+E43+E42+E40+E14</f>
        <v>596.78515000000004</v>
      </c>
    </row>
  </sheetData>
  <mergeCells count="5">
    <mergeCell ref="A7:D7"/>
    <mergeCell ref="A68:A71"/>
    <mergeCell ref="B68:B71"/>
    <mergeCell ref="C4:D4"/>
    <mergeCell ref="C5:D5"/>
  </mergeCells>
  <phoneticPr fontId="8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8"/>
  <sheetViews>
    <sheetView topLeftCell="A49" zoomScaleNormal="100" workbookViewId="0">
      <selection activeCell="I73" sqref="I73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1.5703125" bestFit="1" customWidth="1"/>
  </cols>
  <sheetData>
    <row r="1" spans="1:5" ht="17.25" customHeight="1" x14ac:dyDescent="0.25">
      <c r="A1" s="186"/>
      <c r="B1" s="2" t="s">
        <v>605</v>
      </c>
      <c r="C1" s="8"/>
    </row>
    <row r="2" spans="1:5" ht="16.5" customHeight="1" x14ac:dyDescent="0.25">
      <c r="A2" s="186"/>
      <c r="B2" s="1" t="s">
        <v>606</v>
      </c>
      <c r="C2" s="8"/>
    </row>
    <row r="3" spans="1:5" ht="16.5" customHeight="1" x14ac:dyDescent="0.25">
      <c r="A3" s="186"/>
      <c r="B3" s="1" t="s">
        <v>607</v>
      </c>
      <c r="C3" s="8"/>
    </row>
    <row r="4" spans="1:5" s="479" customFormat="1" ht="16.5" customHeight="1" x14ac:dyDescent="0.25">
      <c r="A4" s="480"/>
      <c r="B4" s="762" t="s">
        <v>604</v>
      </c>
      <c r="C4" s="763"/>
      <c r="D4" s="470"/>
      <c r="E4" s="470"/>
    </row>
    <row r="5" spans="1:5" s="479" customFormat="1" ht="16.5" customHeight="1" x14ac:dyDescent="0.25">
      <c r="A5" s="480"/>
      <c r="B5" s="764" t="s">
        <v>603</v>
      </c>
      <c r="C5" s="765"/>
      <c r="D5" s="471"/>
      <c r="E5" s="470"/>
    </row>
    <row r="6" spans="1:5" ht="43.5" customHeight="1" x14ac:dyDescent="0.25">
      <c r="A6" s="186"/>
      <c r="B6" s="187" t="s">
        <v>426</v>
      </c>
      <c r="C6" s="8"/>
    </row>
    <row r="7" spans="1:5" ht="24" customHeight="1" thickBot="1" x14ac:dyDescent="0.3">
      <c r="A7" s="1"/>
      <c r="B7" s="1" t="s">
        <v>408</v>
      </c>
      <c r="C7" s="1"/>
    </row>
    <row r="8" spans="1:5" ht="32.25" thickBot="1" x14ac:dyDescent="0.25">
      <c r="A8" s="267" t="s">
        <v>303</v>
      </c>
      <c r="B8" s="268" t="s">
        <v>304</v>
      </c>
      <c r="C8" s="269" t="s">
        <v>305</v>
      </c>
    </row>
    <row r="9" spans="1:5" ht="16.5" thickBot="1" x14ac:dyDescent="0.25">
      <c r="A9" s="584">
        <v>1</v>
      </c>
      <c r="B9" s="585" t="s">
        <v>306</v>
      </c>
      <c r="C9" s="587">
        <f>C10+C11+C12</f>
        <v>32.9</v>
      </c>
    </row>
    <row r="10" spans="1:5" ht="16.5" thickBot="1" x14ac:dyDescent="0.25">
      <c r="A10" s="344">
        <v>2</v>
      </c>
      <c r="B10" s="346" t="s">
        <v>307</v>
      </c>
      <c r="C10" s="347">
        <v>25.7</v>
      </c>
    </row>
    <row r="11" spans="1:5" ht="16.5" thickBot="1" x14ac:dyDescent="0.25">
      <c r="A11" s="344">
        <v>3</v>
      </c>
      <c r="B11" s="346" t="s">
        <v>308</v>
      </c>
      <c r="C11" s="347">
        <v>6.7</v>
      </c>
    </row>
    <row r="12" spans="1:5" ht="16.5" thickBot="1" x14ac:dyDescent="0.25">
      <c r="A12" s="344">
        <v>4</v>
      </c>
      <c r="B12" s="346" t="s">
        <v>309</v>
      </c>
      <c r="C12" s="347">
        <v>0.5</v>
      </c>
    </row>
    <row r="13" spans="1:5" ht="16.5" thickBot="1" x14ac:dyDescent="0.25">
      <c r="A13" s="584">
        <v>5</v>
      </c>
      <c r="B13" s="585" t="s">
        <v>310</v>
      </c>
      <c r="C13" s="586">
        <f>C14+C15+C16</f>
        <v>1201.4000000000001</v>
      </c>
    </row>
    <row r="14" spans="1:5" ht="16.5" thickBot="1" x14ac:dyDescent="0.25">
      <c r="A14" s="344">
        <v>6</v>
      </c>
      <c r="B14" s="346" t="s">
        <v>1</v>
      </c>
      <c r="C14" s="347">
        <v>1176.9000000000001</v>
      </c>
    </row>
    <row r="15" spans="1:5" ht="16.5" thickBot="1" x14ac:dyDescent="0.25">
      <c r="A15" s="344">
        <v>7</v>
      </c>
      <c r="B15" s="346" t="s">
        <v>311</v>
      </c>
      <c r="C15" s="347">
        <v>20.3</v>
      </c>
    </row>
    <row r="16" spans="1:5" ht="16.5" thickBot="1" x14ac:dyDescent="0.25">
      <c r="A16" s="344">
        <v>8</v>
      </c>
      <c r="B16" s="346" t="s">
        <v>312</v>
      </c>
      <c r="C16" s="347">
        <v>4.2</v>
      </c>
    </row>
    <row r="17" spans="1:3" ht="16.5" thickBot="1" x14ac:dyDescent="0.25">
      <c r="A17" s="584">
        <v>9</v>
      </c>
      <c r="B17" s="585" t="s">
        <v>313</v>
      </c>
      <c r="C17" s="586">
        <f>C18+C19+C20+C21+C22+C23+C24</f>
        <v>2065.3000000000002</v>
      </c>
    </row>
    <row r="18" spans="1:3" ht="16.5" thickBot="1" x14ac:dyDescent="0.25">
      <c r="A18" s="344">
        <v>10</v>
      </c>
      <c r="B18" s="346" t="s">
        <v>314</v>
      </c>
      <c r="C18" s="347">
        <v>272.60000000000002</v>
      </c>
    </row>
    <row r="19" spans="1:3" ht="16.5" thickBot="1" x14ac:dyDescent="0.25">
      <c r="A19" s="344">
        <v>11</v>
      </c>
      <c r="B19" s="346" t="s">
        <v>2</v>
      </c>
      <c r="C19" s="347">
        <v>452.7</v>
      </c>
    </row>
    <row r="20" spans="1:3" ht="16.5" thickBot="1" x14ac:dyDescent="0.25">
      <c r="A20" s="344">
        <v>12</v>
      </c>
      <c r="B20" s="346" t="s">
        <v>315</v>
      </c>
      <c r="C20" s="347">
        <v>897.7</v>
      </c>
    </row>
    <row r="21" spans="1:3" ht="16.5" thickBot="1" x14ac:dyDescent="0.25">
      <c r="A21" s="344">
        <v>13</v>
      </c>
      <c r="B21" s="346" t="s">
        <v>316</v>
      </c>
      <c r="C21" s="347">
        <v>18.600000000000001</v>
      </c>
    </row>
    <row r="22" spans="1:3" ht="16.5" thickBot="1" x14ac:dyDescent="0.25">
      <c r="A22" s="344">
        <v>14</v>
      </c>
      <c r="B22" s="346" t="s">
        <v>190</v>
      </c>
      <c r="C22" s="347">
        <v>236.4</v>
      </c>
    </row>
    <row r="23" spans="1:3" ht="16.5" thickBot="1" x14ac:dyDescent="0.25">
      <c r="A23" s="344">
        <v>15</v>
      </c>
      <c r="B23" s="346" t="s">
        <v>317</v>
      </c>
      <c r="C23" s="347">
        <v>185.4</v>
      </c>
    </row>
    <row r="24" spans="1:3" ht="16.5" thickBot="1" x14ac:dyDescent="0.25">
      <c r="A24" s="344">
        <v>16</v>
      </c>
      <c r="B24" s="346" t="s">
        <v>228</v>
      </c>
      <c r="C24" s="347">
        <v>1.9</v>
      </c>
    </row>
    <row r="25" spans="1:3" ht="16.5" thickBot="1" x14ac:dyDescent="0.25">
      <c r="A25" s="584">
        <v>17</v>
      </c>
      <c r="B25" s="585" t="s">
        <v>318</v>
      </c>
      <c r="C25" s="586">
        <f>C26+C27</f>
        <v>297.29999999999995</v>
      </c>
    </row>
    <row r="26" spans="1:3" ht="16.5" thickBot="1" x14ac:dyDescent="0.25">
      <c r="A26" s="344">
        <v>18</v>
      </c>
      <c r="B26" s="346" t="s">
        <v>319</v>
      </c>
      <c r="C26" s="347">
        <v>291.39999999999998</v>
      </c>
    </row>
    <row r="27" spans="1:3" ht="16.5" thickBot="1" x14ac:dyDescent="0.25">
      <c r="A27" s="344">
        <v>19</v>
      </c>
      <c r="B27" s="346" t="s">
        <v>320</v>
      </c>
      <c r="C27" s="347">
        <v>5.9</v>
      </c>
    </row>
    <row r="28" spans="1:3" ht="16.5" thickBot="1" x14ac:dyDescent="0.25">
      <c r="A28" s="584">
        <v>20</v>
      </c>
      <c r="B28" s="585" t="s">
        <v>321</v>
      </c>
      <c r="C28" s="586">
        <f>C29+C30+C31+C32</f>
        <v>513.06099999999992</v>
      </c>
    </row>
    <row r="29" spans="1:3" ht="16.5" thickBot="1" x14ac:dyDescent="0.25">
      <c r="A29" s="344">
        <v>21</v>
      </c>
      <c r="B29" s="346" t="s">
        <v>322</v>
      </c>
      <c r="C29" s="347">
        <v>217.7</v>
      </c>
    </row>
    <row r="30" spans="1:3" ht="16.5" thickBot="1" x14ac:dyDescent="0.25">
      <c r="A30" s="344">
        <v>22</v>
      </c>
      <c r="B30" s="346" t="s">
        <v>323</v>
      </c>
      <c r="C30" s="347">
        <v>286</v>
      </c>
    </row>
    <row r="31" spans="1:3" ht="32.25" thickBot="1" x14ac:dyDescent="0.25">
      <c r="A31" s="344">
        <v>23</v>
      </c>
      <c r="B31" s="346" t="s">
        <v>324</v>
      </c>
      <c r="C31" s="347">
        <v>1.9139999999999999</v>
      </c>
    </row>
    <row r="32" spans="1:3" ht="16.5" thickBot="1" x14ac:dyDescent="0.25">
      <c r="A32" s="344">
        <v>24</v>
      </c>
      <c r="B32" s="346" t="s">
        <v>325</v>
      </c>
      <c r="C32" s="347">
        <v>7.4470000000000001</v>
      </c>
    </row>
    <row r="33" spans="1:5" ht="16.5" thickBot="1" x14ac:dyDescent="0.25">
      <c r="A33" s="584">
        <v>25</v>
      </c>
      <c r="B33" s="585" t="s">
        <v>326</v>
      </c>
      <c r="C33" s="586">
        <f>C34</f>
        <v>9.5</v>
      </c>
    </row>
    <row r="34" spans="1:5" ht="16.5" thickBot="1" x14ac:dyDescent="0.25">
      <c r="A34" s="416">
        <v>26</v>
      </c>
      <c r="B34" s="417" t="s">
        <v>327</v>
      </c>
      <c r="C34" s="418">
        <v>9.5</v>
      </c>
    </row>
    <row r="35" spans="1:5" ht="16.5" thickBot="1" x14ac:dyDescent="0.25">
      <c r="A35" s="584">
        <v>27</v>
      </c>
      <c r="B35" s="585" t="s">
        <v>328</v>
      </c>
      <c r="C35" s="586">
        <f>C36</f>
        <v>29.4</v>
      </c>
    </row>
    <row r="36" spans="1:5" ht="16.5" thickBot="1" x14ac:dyDescent="0.25">
      <c r="A36" s="416">
        <v>28</v>
      </c>
      <c r="B36" s="417" t="s">
        <v>329</v>
      </c>
      <c r="C36" s="418">
        <v>29.4</v>
      </c>
    </row>
    <row r="37" spans="1:5" ht="16.5" thickBot="1" x14ac:dyDescent="0.25">
      <c r="A37" s="584">
        <v>29</v>
      </c>
      <c r="B37" s="585" t="s">
        <v>330</v>
      </c>
      <c r="C37" s="586">
        <f>C38</f>
        <v>0.5</v>
      </c>
    </row>
    <row r="38" spans="1:5" ht="16.5" thickBot="1" x14ac:dyDescent="0.25">
      <c r="A38" s="416">
        <v>30</v>
      </c>
      <c r="B38" s="417" t="s">
        <v>331</v>
      </c>
      <c r="C38" s="418">
        <v>0.5</v>
      </c>
    </row>
    <row r="39" spans="1:5" ht="16.5" thickBot="1" x14ac:dyDescent="0.25">
      <c r="A39" s="584">
        <v>31</v>
      </c>
      <c r="B39" s="585" t="s">
        <v>332</v>
      </c>
      <c r="C39" s="586">
        <f>C40</f>
        <v>8.4</v>
      </c>
    </row>
    <row r="40" spans="1:5" ht="16.5" thickBot="1" x14ac:dyDescent="0.25">
      <c r="A40" s="344">
        <v>32</v>
      </c>
      <c r="B40" s="346" t="s">
        <v>333</v>
      </c>
      <c r="C40" s="347">
        <v>8.4</v>
      </c>
    </row>
    <row r="41" spans="1:5" ht="32.25" thickBot="1" x14ac:dyDescent="0.25">
      <c r="A41" s="588">
        <v>33</v>
      </c>
      <c r="B41" s="589" t="s">
        <v>334</v>
      </c>
      <c r="C41" s="590">
        <f>C9+C13+C17+C25+C28+C33+C35+C37+C39</f>
        <v>4157.7609999999995</v>
      </c>
    </row>
    <row r="42" spans="1:5" ht="16.5" thickBot="1" x14ac:dyDescent="0.25">
      <c r="A42" s="591">
        <v>34</v>
      </c>
      <c r="B42" s="592" t="s">
        <v>432</v>
      </c>
      <c r="C42" s="593">
        <f>C43+C56+C58+C74+C69+C72</f>
        <v>14054.33167</v>
      </c>
      <c r="E42" s="266"/>
    </row>
    <row r="43" spans="1:5" ht="16.5" thickBot="1" x14ac:dyDescent="0.25">
      <c r="A43" s="365">
        <v>35</v>
      </c>
      <c r="B43" s="366" t="s">
        <v>335</v>
      </c>
      <c r="C43" s="419">
        <f>C44+C45+C46+C47+C48+C50+C49+C51+C52+C53+C54+C55</f>
        <v>9054.4619999999977</v>
      </c>
    </row>
    <row r="44" spans="1:5" ht="16.5" thickBot="1" x14ac:dyDescent="0.25">
      <c r="A44" s="344">
        <v>36</v>
      </c>
      <c r="B44" s="346" t="s">
        <v>257</v>
      </c>
      <c r="C44" s="347">
        <v>8543.4</v>
      </c>
    </row>
    <row r="45" spans="1:5" ht="16.5" thickBot="1" x14ac:dyDescent="0.25">
      <c r="A45" s="344">
        <v>37</v>
      </c>
      <c r="B45" s="348" t="s">
        <v>336</v>
      </c>
      <c r="C45" s="347"/>
    </row>
    <row r="46" spans="1:5" ht="32.25" thickBot="1" x14ac:dyDescent="0.25">
      <c r="A46" s="344">
        <v>38</v>
      </c>
      <c r="B46" s="348" t="s">
        <v>337</v>
      </c>
      <c r="C46" s="347">
        <v>118.1</v>
      </c>
    </row>
    <row r="47" spans="1:5" ht="32.25" thickBot="1" x14ac:dyDescent="0.25">
      <c r="A47" s="344">
        <v>39</v>
      </c>
      <c r="B47" s="349" t="s">
        <v>338</v>
      </c>
      <c r="C47" s="347">
        <v>0.7</v>
      </c>
    </row>
    <row r="48" spans="1:5" ht="32.25" thickBot="1" x14ac:dyDescent="0.25">
      <c r="A48" s="344">
        <v>40</v>
      </c>
      <c r="B48" s="346" t="s">
        <v>339</v>
      </c>
      <c r="C48" s="347">
        <v>20.847999999999999</v>
      </c>
    </row>
    <row r="49" spans="1:4" ht="16.5" thickBot="1" x14ac:dyDescent="0.25">
      <c r="A49" s="344">
        <v>41</v>
      </c>
      <c r="B49" s="346" t="s">
        <v>340</v>
      </c>
      <c r="C49" s="347">
        <v>138.80000000000001</v>
      </c>
    </row>
    <row r="50" spans="1:4" ht="32.25" thickBot="1" x14ac:dyDescent="0.25">
      <c r="A50" s="344">
        <v>42</v>
      </c>
      <c r="B50" s="346" t="s">
        <v>341</v>
      </c>
      <c r="C50" s="347">
        <v>3.2210000000000001</v>
      </c>
    </row>
    <row r="51" spans="1:4" s="293" customFormat="1" ht="32.25" thickBot="1" x14ac:dyDescent="0.3">
      <c r="A51" s="344">
        <v>43</v>
      </c>
      <c r="B51" s="354" t="s">
        <v>420</v>
      </c>
      <c r="C51" s="355">
        <v>177</v>
      </c>
    </row>
    <row r="52" spans="1:4" s="415" customFormat="1" ht="36.75" customHeight="1" thickBot="1" x14ac:dyDescent="0.3">
      <c r="A52" s="344">
        <v>44</v>
      </c>
      <c r="B52" s="409" t="s">
        <v>459</v>
      </c>
      <c r="C52" s="400">
        <v>19.622</v>
      </c>
      <c r="D52" s="415">
        <v>19.622</v>
      </c>
    </row>
    <row r="53" spans="1:4" s="415" customFormat="1" ht="45.75" thickBot="1" x14ac:dyDescent="0.3">
      <c r="A53" s="344">
        <v>45</v>
      </c>
      <c r="B53" s="410" t="s">
        <v>460</v>
      </c>
      <c r="C53" s="400">
        <v>20.919</v>
      </c>
      <c r="D53" s="415">
        <v>20.919</v>
      </c>
    </row>
    <row r="54" spans="1:4" s="415" customFormat="1" ht="30.75" thickBot="1" x14ac:dyDescent="0.3">
      <c r="A54" s="344">
        <v>46</v>
      </c>
      <c r="B54" s="409" t="s">
        <v>461</v>
      </c>
      <c r="C54" s="400">
        <v>2.052</v>
      </c>
      <c r="D54" s="415">
        <v>2.052</v>
      </c>
    </row>
    <row r="55" spans="1:4" s="415" customFormat="1" ht="30.75" thickBot="1" x14ac:dyDescent="0.3">
      <c r="A55" s="344">
        <v>47</v>
      </c>
      <c r="B55" s="409" t="s">
        <v>462</v>
      </c>
      <c r="C55" s="400">
        <v>9.8000000000000007</v>
      </c>
      <c r="D55" s="415">
        <v>9.8000000000000007</v>
      </c>
    </row>
    <row r="56" spans="1:4" ht="16.5" thickBot="1" x14ac:dyDescent="0.25">
      <c r="A56" s="344">
        <v>48</v>
      </c>
      <c r="B56" s="366" t="s">
        <v>342</v>
      </c>
      <c r="C56" s="367">
        <f>C57</f>
        <v>34.1</v>
      </c>
    </row>
    <row r="57" spans="1:4" ht="16.5" thickBot="1" x14ac:dyDescent="0.25">
      <c r="A57" s="344">
        <v>49</v>
      </c>
      <c r="B57" s="345" t="s">
        <v>343</v>
      </c>
      <c r="C57" s="347">
        <v>34.1</v>
      </c>
    </row>
    <row r="58" spans="1:4" ht="16.5" thickBot="1" x14ac:dyDescent="0.25">
      <c r="A58" s="365">
        <v>50</v>
      </c>
      <c r="B58" s="366" t="s">
        <v>313</v>
      </c>
      <c r="C58" s="368">
        <f>C61+C59+C60+C62+C63+C64+C65+C66+C67+C68</f>
        <v>726.71312</v>
      </c>
    </row>
    <row r="59" spans="1:4" ht="32.25" thickBot="1" x14ac:dyDescent="0.25">
      <c r="A59" s="344">
        <v>51</v>
      </c>
      <c r="B59" s="346" t="s">
        <v>344</v>
      </c>
      <c r="C59" s="350">
        <v>7</v>
      </c>
    </row>
    <row r="60" spans="1:4" ht="48" thickBot="1" x14ac:dyDescent="0.3">
      <c r="A60" s="344">
        <v>52</v>
      </c>
      <c r="B60" s="362" t="s">
        <v>268</v>
      </c>
      <c r="C60" s="347">
        <v>211.4</v>
      </c>
    </row>
    <row r="61" spans="1:4" ht="23.25" customHeight="1" thickBot="1" x14ac:dyDescent="0.25">
      <c r="A61" s="344">
        <v>53</v>
      </c>
      <c r="B61" s="346" t="s">
        <v>345</v>
      </c>
      <c r="C61" s="347">
        <v>135.69999999999999</v>
      </c>
    </row>
    <row r="62" spans="1:4" s="293" customFormat="1" ht="16.5" thickBot="1" x14ac:dyDescent="0.3">
      <c r="A62" s="344">
        <v>54</v>
      </c>
      <c r="B62" s="354" t="s">
        <v>416</v>
      </c>
      <c r="C62" s="355">
        <v>24.771519999999999</v>
      </c>
    </row>
    <row r="63" spans="1:4" s="293" customFormat="1" ht="32.25" thickBot="1" x14ac:dyDescent="0.3">
      <c r="A63" s="344">
        <v>55</v>
      </c>
      <c r="B63" s="354" t="s">
        <v>417</v>
      </c>
      <c r="C63" s="355">
        <v>52.802</v>
      </c>
    </row>
    <row r="64" spans="1:4" s="293" customFormat="1" ht="16.5" thickBot="1" x14ac:dyDescent="0.3">
      <c r="A64" s="344">
        <v>56</v>
      </c>
      <c r="B64" s="354" t="s">
        <v>418</v>
      </c>
      <c r="C64" s="355">
        <v>126.989</v>
      </c>
    </row>
    <row r="65" spans="1:5" s="328" customFormat="1" ht="32.25" thickBot="1" x14ac:dyDescent="0.3">
      <c r="A65" s="344">
        <v>57</v>
      </c>
      <c r="B65" s="354" t="s">
        <v>430</v>
      </c>
      <c r="C65" s="356">
        <v>92.01</v>
      </c>
    </row>
    <row r="66" spans="1:5" s="415" customFormat="1" ht="32.25" thickBot="1" x14ac:dyDescent="0.3">
      <c r="A66" s="344">
        <v>58</v>
      </c>
      <c r="B66" s="422" t="s">
        <v>621</v>
      </c>
      <c r="C66" s="400">
        <v>55.447000000000003</v>
      </c>
      <c r="D66" s="415">
        <v>4.2000000000000003E-2</v>
      </c>
    </row>
    <row r="67" spans="1:5" s="415" customFormat="1" ht="30.75" thickBot="1" x14ac:dyDescent="0.3">
      <c r="A67" s="344">
        <v>59</v>
      </c>
      <c r="B67" s="424" t="s">
        <v>465</v>
      </c>
      <c r="C67" s="400">
        <v>0.81259999999999999</v>
      </c>
      <c r="D67" s="266">
        <v>0.81259999999999999</v>
      </c>
    </row>
    <row r="68" spans="1:5" s="415" customFormat="1" ht="16.5" thickBot="1" x14ac:dyDescent="0.3">
      <c r="A68" s="344">
        <v>60</v>
      </c>
      <c r="B68" s="423" t="s">
        <v>463</v>
      </c>
      <c r="C68" s="400">
        <v>19.780999999999999</v>
      </c>
      <c r="D68" s="415">
        <v>19.780999999999999</v>
      </c>
    </row>
    <row r="69" spans="1:5" s="415" customFormat="1" ht="16.5" thickBot="1" x14ac:dyDescent="0.25">
      <c r="A69" s="365">
        <v>61</v>
      </c>
      <c r="B69" s="421" t="s">
        <v>466</v>
      </c>
      <c r="C69" s="420">
        <f>C70+C71</f>
        <v>1.7565500000000001</v>
      </c>
    </row>
    <row r="70" spans="1:5" s="415" customFormat="1" ht="45.75" thickBot="1" x14ac:dyDescent="0.3">
      <c r="A70" s="344">
        <v>62</v>
      </c>
      <c r="B70" s="425" t="s">
        <v>622</v>
      </c>
      <c r="C70" s="426">
        <v>1.595</v>
      </c>
      <c r="D70" s="415">
        <v>1.595</v>
      </c>
    </row>
    <row r="71" spans="1:5" s="415" customFormat="1" ht="16.5" thickBot="1" x14ac:dyDescent="0.3">
      <c r="A71" s="344">
        <v>63</v>
      </c>
      <c r="B71" s="399" t="s">
        <v>464</v>
      </c>
      <c r="C71" s="413">
        <v>0.16155</v>
      </c>
      <c r="D71" s="415">
        <v>0.16155</v>
      </c>
    </row>
    <row r="72" spans="1:5" s="415" customFormat="1" ht="16.5" thickBot="1" x14ac:dyDescent="0.25">
      <c r="A72" s="365">
        <v>64</v>
      </c>
      <c r="B72" s="421" t="s">
        <v>467</v>
      </c>
      <c r="C72" s="420">
        <f>C73</f>
        <v>2502.3000000000002</v>
      </c>
    </row>
    <row r="73" spans="1:5" s="415" customFormat="1" ht="16.5" thickBot="1" x14ac:dyDescent="0.3">
      <c r="A73" s="416">
        <v>65</v>
      </c>
      <c r="B73" s="427" t="s">
        <v>452</v>
      </c>
      <c r="C73" s="428">
        <v>2502.3000000000002</v>
      </c>
    </row>
    <row r="74" spans="1:5" ht="32.25" thickBot="1" x14ac:dyDescent="0.25">
      <c r="A74" s="365">
        <v>66</v>
      </c>
      <c r="B74" s="366" t="s">
        <v>433</v>
      </c>
      <c r="C74" s="369">
        <f>C75+C76</f>
        <v>1735</v>
      </c>
    </row>
    <row r="75" spans="1:5" ht="16.5" thickBot="1" x14ac:dyDescent="0.25">
      <c r="A75" s="344">
        <v>67</v>
      </c>
      <c r="B75" s="346" t="s">
        <v>346</v>
      </c>
      <c r="C75" s="347">
        <v>998</v>
      </c>
      <c r="E75" s="266"/>
    </row>
    <row r="76" spans="1:5" ht="16.5" thickBot="1" x14ac:dyDescent="0.25">
      <c r="A76" s="351">
        <v>68</v>
      </c>
      <c r="B76" s="352" t="s">
        <v>347</v>
      </c>
      <c r="C76" s="353">
        <v>737</v>
      </c>
    </row>
    <row r="77" spans="1:5" ht="16.5" thickBot="1" x14ac:dyDescent="0.3">
      <c r="A77" s="370">
        <v>69</v>
      </c>
      <c r="B77" s="371" t="s">
        <v>348</v>
      </c>
      <c r="C77" s="372">
        <f>C41+C42</f>
        <v>18212.092669999998</v>
      </c>
      <c r="D77">
        <f>D71+D70+D68+D67+D66+D55+D54+D53+D52</f>
        <v>74.785150000000002</v>
      </c>
    </row>
    <row r="78" spans="1:5" ht="15.75" x14ac:dyDescent="0.2">
      <c r="A78" s="295"/>
    </row>
  </sheetData>
  <mergeCells count="2">
    <mergeCell ref="B4:C4"/>
    <mergeCell ref="B5:C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26</v>
      </c>
    </row>
    <row r="3" spans="1:22" x14ac:dyDescent="0.2">
      <c r="C3" s="766" t="s">
        <v>185</v>
      </c>
      <c r="D3" s="766"/>
      <c r="E3" s="766"/>
      <c r="F3" s="766"/>
      <c r="G3" s="766"/>
      <c r="H3" s="766"/>
      <c r="I3" s="766"/>
      <c r="J3" s="766"/>
      <c r="P3" s="13"/>
      <c r="R3" s="11" t="s">
        <v>186</v>
      </c>
      <c r="S3" s="4"/>
      <c r="T3" s="4"/>
      <c r="U3" s="5"/>
      <c r="V3" s="5"/>
    </row>
    <row r="4" spans="1:22" x14ac:dyDescent="0.2">
      <c r="B4" s="69"/>
      <c r="C4" s="766" t="s">
        <v>84</v>
      </c>
      <c r="D4" s="766"/>
      <c r="E4" s="766"/>
      <c r="F4" s="766"/>
      <c r="G4" s="766"/>
      <c r="H4" s="766"/>
      <c r="I4" s="766"/>
      <c r="P4" s="11"/>
      <c r="Q4" s="4"/>
      <c r="R4" s="13" t="s">
        <v>85</v>
      </c>
    </row>
    <row r="5" spans="1:22" ht="13.5" thickBot="1" x14ac:dyDescent="0.25">
      <c r="P5" s="13"/>
      <c r="T5" s="8" t="s">
        <v>86</v>
      </c>
    </row>
    <row r="6" spans="1:22" x14ac:dyDescent="0.2">
      <c r="A6" s="778"/>
      <c r="B6" s="780" t="s">
        <v>44</v>
      </c>
      <c r="C6" s="783" t="s">
        <v>45</v>
      </c>
      <c r="D6" s="773" t="s">
        <v>46</v>
      </c>
      <c r="E6" s="773"/>
      <c r="F6" s="774"/>
      <c r="G6" s="783" t="s">
        <v>47</v>
      </c>
      <c r="H6" s="773" t="s">
        <v>46</v>
      </c>
      <c r="I6" s="773"/>
      <c r="J6" s="775"/>
      <c r="K6" s="770" t="s">
        <v>187</v>
      </c>
      <c r="L6" s="773" t="s">
        <v>46</v>
      </c>
      <c r="M6" s="773"/>
      <c r="N6" s="774"/>
      <c r="O6" s="770" t="s">
        <v>48</v>
      </c>
      <c r="P6" s="773" t="s">
        <v>46</v>
      </c>
      <c r="Q6" s="773"/>
      <c r="R6" s="774"/>
      <c r="S6" s="770" t="s">
        <v>49</v>
      </c>
      <c r="T6" s="773" t="s">
        <v>46</v>
      </c>
      <c r="U6" s="773"/>
      <c r="V6" s="774"/>
    </row>
    <row r="7" spans="1:22" x14ac:dyDescent="0.2">
      <c r="A7" s="779"/>
      <c r="B7" s="781"/>
      <c r="C7" s="784"/>
      <c r="D7" s="767" t="s">
        <v>50</v>
      </c>
      <c r="E7" s="767"/>
      <c r="F7" s="776" t="s">
        <v>51</v>
      </c>
      <c r="G7" s="784"/>
      <c r="H7" s="767" t="s">
        <v>50</v>
      </c>
      <c r="I7" s="767"/>
      <c r="J7" s="768" t="s">
        <v>51</v>
      </c>
      <c r="K7" s="771"/>
      <c r="L7" s="767" t="s">
        <v>50</v>
      </c>
      <c r="M7" s="767"/>
      <c r="N7" s="776" t="s">
        <v>51</v>
      </c>
      <c r="O7" s="771"/>
      <c r="P7" s="767" t="s">
        <v>50</v>
      </c>
      <c r="Q7" s="767"/>
      <c r="R7" s="776" t="s">
        <v>51</v>
      </c>
      <c r="S7" s="771"/>
      <c r="T7" s="767" t="s">
        <v>50</v>
      </c>
      <c r="U7" s="767"/>
      <c r="V7" s="776" t="s">
        <v>51</v>
      </c>
    </row>
    <row r="8" spans="1:22" ht="48.75" thickBot="1" x14ac:dyDescent="0.25">
      <c r="A8" s="779"/>
      <c r="B8" s="782"/>
      <c r="C8" s="785"/>
      <c r="D8" s="70" t="s">
        <v>45</v>
      </c>
      <c r="E8" s="71" t="s">
        <v>52</v>
      </c>
      <c r="F8" s="777"/>
      <c r="G8" s="785"/>
      <c r="H8" s="70" t="s">
        <v>45</v>
      </c>
      <c r="I8" s="71" t="s">
        <v>52</v>
      </c>
      <c r="J8" s="769"/>
      <c r="K8" s="772"/>
      <c r="L8" s="70" t="s">
        <v>45</v>
      </c>
      <c r="M8" s="71" t="s">
        <v>52</v>
      </c>
      <c r="N8" s="777"/>
      <c r="O8" s="772"/>
      <c r="P8" s="70" t="s">
        <v>45</v>
      </c>
      <c r="Q8" s="71" t="s">
        <v>52</v>
      </c>
      <c r="R8" s="777"/>
      <c r="S8" s="772"/>
      <c r="T8" s="70" t="s">
        <v>45</v>
      </c>
      <c r="U8" s="71" t="s">
        <v>52</v>
      </c>
      <c r="V8" s="777"/>
    </row>
    <row r="9" spans="1:22" ht="30.75" thickBot="1" x14ac:dyDescent="0.3">
      <c r="A9" s="72">
        <v>1</v>
      </c>
      <c r="B9" s="73" t="s">
        <v>87</v>
      </c>
      <c r="C9" s="63">
        <f t="shared" ref="C9:F25" si="0">G9+K9+O9+S9</f>
        <v>0</v>
      </c>
      <c r="D9" s="61">
        <f t="shared" si="0"/>
        <v>0</v>
      </c>
      <c r="E9" s="61">
        <f t="shared" si="0"/>
        <v>0</v>
      </c>
      <c r="F9" s="63">
        <f t="shared" si="0"/>
        <v>0</v>
      </c>
      <c r="G9" s="74">
        <f>G13+G17+G18+G20+G25+G28+G31+SUM(G33:G43)+G23+G10</f>
        <v>0</v>
      </c>
      <c r="H9" s="75">
        <f>H13+H17+H18+H20+H25+H28+H31+SUM(H33:H43)+H23+H10</f>
        <v>0</v>
      </c>
      <c r="I9" s="75">
        <f>I13+I17+I18+I20+I25+I28+I31+SUM(I33:I43)+I23+I10</f>
        <v>0</v>
      </c>
      <c r="J9" s="76">
        <f>J13+J17+J18+J20+J25+J28+J31+SUM(J33:J43)+J23+J10</f>
        <v>0</v>
      </c>
      <c r="K9" s="75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4"/>
      <c r="O9" s="74"/>
      <c r="P9" s="61"/>
      <c r="Q9" s="61"/>
      <c r="R9" s="66"/>
      <c r="S9" s="74">
        <f>S13+S17+S18+S20+S25+S28+S31+SUM(S33:S43)</f>
        <v>0</v>
      </c>
      <c r="T9" s="61">
        <f>T20+SUM(T34:T43)</f>
        <v>0</v>
      </c>
      <c r="U9" s="61">
        <f>U20+SUM(U34:U43)</f>
        <v>0</v>
      </c>
      <c r="V9" s="66"/>
    </row>
    <row r="10" spans="1:22" x14ac:dyDescent="0.2">
      <c r="A10" s="77">
        <v>2</v>
      </c>
      <c r="B10" s="78" t="s">
        <v>53</v>
      </c>
      <c r="C10" s="79">
        <f t="shared" si="0"/>
        <v>0</v>
      </c>
      <c r="D10" s="79">
        <f>H10+L10+P10+T10</f>
        <v>0</v>
      </c>
      <c r="E10" s="79">
        <f>I10+M10+Q10+U10</f>
        <v>0</v>
      </c>
      <c r="F10" s="80"/>
      <c r="G10" s="81">
        <f>G11+G12</f>
        <v>0</v>
      </c>
      <c r="H10" s="82">
        <f>H11+H12</f>
        <v>0</v>
      </c>
      <c r="I10" s="82">
        <f>I11+I12</f>
        <v>0</v>
      </c>
      <c r="J10" s="83"/>
      <c r="K10" s="79"/>
      <c r="L10" s="84"/>
      <c r="M10" s="84"/>
      <c r="N10" s="85"/>
      <c r="O10" s="86"/>
      <c r="P10" s="84"/>
      <c r="Q10" s="84"/>
      <c r="R10" s="87"/>
      <c r="S10" s="86"/>
      <c r="T10" s="84"/>
      <c r="U10" s="84"/>
      <c r="V10" s="87"/>
    </row>
    <row r="11" spans="1:22" x14ac:dyDescent="0.2">
      <c r="A11" s="77">
        <v>3</v>
      </c>
      <c r="B11" s="15" t="s">
        <v>54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7"/>
      <c r="K11" s="88"/>
      <c r="L11" s="84"/>
      <c r="M11" s="84"/>
      <c r="N11" s="88"/>
      <c r="O11" s="89"/>
      <c r="P11" s="84"/>
      <c r="Q11" s="84"/>
      <c r="R11" s="90"/>
      <c r="S11" s="89"/>
      <c r="T11" s="84"/>
      <c r="U11" s="84"/>
      <c r="V11" s="90"/>
    </row>
    <row r="12" spans="1:22" x14ac:dyDescent="0.2">
      <c r="A12" s="77">
        <v>4</v>
      </c>
      <c r="B12" s="20" t="s">
        <v>55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7"/>
      <c r="K12" s="88"/>
      <c r="L12" s="84"/>
      <c r="M12" s="84"/>
      <c r="N12" s="88"/>
      <c r="O12" s="89"/>
      <c r="P12" s="84"/>
      <c r="Q12" s="84"/>
      <c r="R12" s="90"/>
      <c r="S12" s="89"/>
      <c r="T12" s="84"/>
      <c r="U12" s="84"/>
      <c r="V12" s="90"/>
    </row>
    <row r="13" spans="1:22" x14ac:dyDescent="0.2">
      <c r="A13" s="77">
        <v>5</v>
      </c>
      <c r="B13" s="91" t="s">
        <v>88</v>
      </c>
      <c r="C13" s="79">
        <f t="shared" si="0"/>
        <v>0</v>
      </c>
      <c r="D13" s="84">
        <f t="shared" ref="D13:J13" si="1">SUM(D14:D16)</f>
        <v>0</v>
      </c>
      <c r="E13" s="84">
        <f t="shared" si="1"/>
        <v>0</v>
      </c>
      <c r="F13" s="85">
        <f t="shared" si="1"/>
        <v>0</v>
      </c>
      <c r="G13" s="86">
        <f t="shared" si="1"/>
        <v>0</v>
      </c>
      <c r="H13" s="84">
        <f t="shared" si="1"/>
        <v>0</v>
      </c>
      <c r="I13" s="84">
        <f t="shared" si="1"/>
        <v>0</v>
      </c>
      <c r="J13" s="87">
        <f t="shared" si="1"/>
        <v>0</v>
      </c>
      <c r="K13" s="88">
        <f>K14+K15+K16</f>
        <v>0</v>
      </c>
      <c r="L13" s="25">
        <f>L14+L15+L16</f>
        <v>0</v>
      </c>
      <c r="M13" s="25">
        <f>M14+M15+M16</f>
        <v>0</v>
      </c>
      <c r="N13" s="88"/>
      <c r="O13" s="89"/>
      <c r="P13" s="84"/>
      <c r="Q13" s="84"/>
      <c r="R13" s="90"/>
      <c r="S13" s="89"/>
      <c r="T13" s="84"/>
      <c r="U13" s="84"/>
      <c r="V13" s="90"/>
    </row>
    <row r="14" spans="1:22" x14ac:dyDescent="0.2">
      <c r="A14" s="92">
        <f>+A13+1</f>
        <v>6</v>
      </c>
      <c r="B14" s="39" t="s">
        <v>89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3"/>
      <c r="J14" s="94"/>
      <c r="K14" s="16">
        <f>L14+N14</f>
        <v>0</v>
      </c>
      <c r="L14" s="95"/>
      <c r="M14" s="93"/>
      <c r="N14" s="96"/>
      <c r="O14" s="97"/>
      <c r="P14" s="95"/>
      <c r="Q14" s="95"/>
      <c r="R14" s="94"/>
      <c r="S14" s="18"/>
      <c r="T14" s="95"/>
      <c r="U14" s="95"/>
      <c r="V14" s="94"/>
    </row>
    <row r="15" spans="1:22" x14ac:dyDescent="0.2">
      <c r="A15" s="92">
        <v>7</v>
      </c>
      <c r="B15" s="39" t="s">
        <v>90</v>
      </c>
      <c r="C15" s="16">
        <f t="shared" si="0"/>
        <v>0</v>
      </c>
      <c r="D15" s="95">
        <f t="shared" si="0"/>
        <v>0</v>
      </c>
      <c r="E15" s="95"/>
      <c r="F15" s="85"/>
      <c r="G15" s="18">
        <f t="shared" si="2"/>
        <v>0</v>
      </c>
      <c r="H15" s="95"/>
      <c r="I15" s="95"/>
      <c r="J15" s="94"/>
      <c r="K15" s="24"/>
      <c r="L15" s="95"/>
      <c r="M15" s="95"/>
      <c r="N15" s="96"/>
      <c r="O15" s="97"/>
      <c r="P15" s="95"/>
      <c r="Q15" s="95"/>
      <c r="R15" s="94"/>
      <c r="S15" s="97"/>
      <c r="T15" s="95"/>
      <c r="U15" s="95"/>
      <c r="V15" s="94"/>
    </row>
    <row r="16" spans="1:22" x14ac:dyDescent="0.2">
      <c r="A16" s="92">
        <f>+A15+1</f>
        <v>8</v>
      </c>
      <c r="B16" s="39" t="s">
        <v>91</v>
      </c>
      <c r="C16" s="16">
        <f t="shared" si="0"/>
        <v>0</v>
      </c>
      <c r="D16" s="95">
        <f t="shared" si="0"/>
        <v>0</v>
      </c>
      <c r="E16" s="95"/>
      <c r="F16" s="85"/>
      <c r="G16" s="18">
        <f t="shared" si="2"/>
        <v>0</v>
      </c>
      <c r="H16" s="95"/>
      <c r="I16" s="95"/>
      <c r="J16" s="94"/>
      <c r="K16" s="24"/>
      <c r="L16" s="95"/>
      <c r="M16" s="95"/>
      <c r="N16" s="96"/>
      <c r="O16" s="97"/>
      <c r="P16" s="95"/>
      <c r="Q16" s="95"/>
      <c r="R16" s="94"/>
      <c r="S16" s="97"/>
      <c r="T16" s="95"/>
      <c r="U16" s="95"/>
      <c r="V16" s="94"/>
    </row>
    <row r="17" spans="1:22" x14ac:dyDescent="0.2">
      <c r="A17" s="92">
        <v>9</v>
      </c>
      <c r="B17" s="23" t="s">
        <v>92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6"/>
      <c r="G17" s="27">
        <f t="shared" si="2"/>
        <v>0</v>
      </c>
      <c r="H17" s="25"/>
      <c r="I17" s="25"/>
      <c r="J17" s="94"/>
      <c r="K17" s="24"/>
      <c r="L17" s="95"/>
      <c r="M17" s="95"/>
      <c r="N17" s="96"/>
      <c r="O17" s="97"/>
      <c r="P17" s="95"/>
      <c r="Q17" s="95"/>
      <c r="R17" s="94"/>
      <c r="S17" s="97"/>
      <c r="T17" s="95"/>
      <c r="U17" s="95"/>
      <c r="V17" s="94"/>
    </row>
    <row r="18" spans="1:22" x14ac:dyDescent="0.2">
      <c r="A18" s="92">
        <v>10</v>
      </c>
      <c r="B18" s="23" t="s">
        <v>93</v>
      </c>
      <c r="C18" s="24">
        <f t="shared" si="0"/>
        <v>0</v>
      </c>
      <c r="D18" s="25">
        <f t="shared" si="0"/>
        <v>0</v>
      </c>
      <c r="E18" s="25"/>
      <c r="F18" s="96"/>
      <c r="G18" s="27"/>
      <c r="H18" s="98"/>
      <c r="I18" s="25"/>
      <c r="J18" s="99"/>
      <c r="K18" s="98">
        <f>K19</f>
        <v>0</v>
      </c>
      <c r="L18" s="25">
        <f>L19</f>
        <v>0</v>
      </c>
      <c r="M18" s="95"/>
      <c r="N18" s="96"/>
      <c r="O18" s="97"/>
      <c r="P18" s="95"/>
      <c r="Q18" s="95"/>
      <c r="R18" s="94"/>
      <c r="S18" s="97"/>
      <c r="T18" s="95"/>
      <c r="U18" s="95"/>
      <c r="V18" s="94"/>
    </row>
    <row r="19" spans="1:22" x14ac:dyDescent="0.2">
      <c r="A19" s="92">
        <v>11</v>
      </c>
      <c r="B19" s="39" t="s">
        <v>94</v>
      </c>
      <c r="C19" s="16">
        <f t="shared" si="0"/>
        <v>0</v>
      </c>
      <c r="D19" s="21">
        <f t="shared" si="0"/>
        <v>0</v>
      </c>
      <c r="E19" s="25"/>
      <c r="F19" s="96"/>
      <c r="G19" s="18"/>
      <c r="H19" s="36"/>
      <c r="I19" s="25"/>
      <c r="J19" s="99"/>
      <c r="K19" s="36">
        <f>L19+M19+N19</f>
        <v>0</v>
      </c>
      <c r="L19" s="95"/>
      <c r="M19" s="95"/>
      <c r="N19" s="96"/>
      <c r="O19" s="97"/>
      <c r="P19" s="95"/>
      <c r="Q19" s="95"/>
      <c r="R19" s="94"/>
      <c r="S19" s="97"/>
      <c r="T19" s="95"/>
      <c r="U19" s="95"/>
      <c r="V19" s="94"/>
    </row>
    <row r="20" spans="1:22" x14ac:dyDescent="0.2">
      <c r="A20" s="92">
        <v>12</v>
      </c>
      <c r="B20" s="23" t="s">
        <v>37</v>
      </c>
      <c r="C20" s="24">
        <f t="shared" si="0"/>
        <v>0</v>
      </c>
      <c r="D20" s="25">
        <f t="shared" si="0"/>
        <v>0</v>
      </c>
      <c r="E20" s="25"/>
      <c r="F20" s="26"/>
      <c r="G20" s="34">
        <f t="shared" si="2"/>
        <v>0</v>
      </c>
      <c r="H20" s="25">
        <f>H21+H22</f>
        <v>0</v>
      </c>
      <c r="I20" s="25"/>
      <c r="J20" s="35"/>
      <c r="K20" s="98"/>
      <c r="L20" s="25"/>
      <c r="M20" s="25"/>
      <c r="N20" s="98"/>
      <c r="O20" s="34"/>
      <c r="P20" s="25"/>
      <c r="Q20" s="25"/>
      <c r="R20" s="35"/>
      <c r="S20" s="34">
        <f>S21+S22</f>
        <v>0</v>
      </c>
      <c r="T20" s="25">
        <f>T21+T22</f>
        <v>0</v>
      </c>
      <c r="U20" s="25"/>
      <c r="V20" s="28"/>
    </row>
    <row r="21" spans="1:22" x14ac:dyDescent="0.2">
      <c r="A21" s="92">
        <v>13</v>
      </c>
      <c r="B21" s="39" t="s">
        <v>95</v>
      </c>
      <c r="C21" s="16">
        <f t="shared" si="0"/>
        <v>0</v>
      </c>
      <c r="D21" s="95">
        <f t="shared" si="0"/>
        <v>0</v>
      </c>
      <c r="E21" s="95"/>
      <c r="F21" s="96"/>
      <c r="G21" s="18">
        <f t="shared" si="2"/>
        <v>0</v>
      </c>
      <c r="H21" s="95"/>
      <c r="I21" s="95"/>
      <c r="J21" s="94"/>
      <c r="K21" s="24"/>
      <c r="L21" s="96"/>
      <c r="M21" s="95"/>
      <c r="N21" s="96"/>
      <c r="O21" s="97"/>
      <c r="P21" s="95"/>
      <c r="Q21" s="95"/>
      <c r="R21" s="94"/>
      <c r="S21" s="97"/>
      <c r="T21" s="95"/>
      <c r="U21" s="95"/>
      <c r="V21" s="94"/>
    </row>
    <row r="22" spans="1:22" ht="15.75" x14ac:dyDescent="0.25">
      <c r="A22" s="92">
        <v>14</v>
      </c>
      <c r="B22" s="39" t="s">
        <v>96</v>
      </c>
      <c r="C22" s="16">
        <f t="shared" si="0"/>
        <v>0</v>
      </c>
      <c r="D22" s="95">
        <f t="shared" si="0"/>
        <v>0</v>
      </c>
      <c r="E22" s="95"/>
      <c r="F22" s="96"/>
      <c r="G22" s="100"/>
      <c r="H22" s="95"/>
      <c r="I22" s="95"/>
      <c r="J22" s="94"/>
      <c r="K22" s="101"/>
      <c r="L22" s="96"/>
      <c r="M22" s="95"/>
      <c r="N22" s="96"/>
      <c r="O22" s="97"/>
      <c r="P22" s="95"/>
      <c r="Q22" s="95"/>
      <c r="R22" s="94"/>
      <c r="S22" s="18">
        <f>T22+V22</f>
        <v>0</v>
      </c>
      <c r="T22" s="95"/>
      <c r="U22" s="95"/>
      <c r="V22" s="94"/>
    </row>
    <row r="23" spans="1:22" x14ac:dyDescent="0.2">
      <c r="A23" s="92">
        <v>15</v>
      </c>
      <c r="B23" s="23" t="s">
        <v>97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9"/>
      <c r="K23" s="102"/>
      <c r="L23" s="96"/>
      <c r="M23" s="95"/>
      <c r="N23" s="96"/>
      <c r="O23" s="97"/>
      <c r="P23" s="95"/>
      <c r="Q23" s="95"/>
      <c r="R23" s="94"/>
      <c r="S23" s="97"/>
      <c r="T23" s="95"/>
      <c r="U23" s="95"/>
      <c r="V23" s="94"/>
    </row>
    <row r="24" spans="1:22" x14ac:dyDescent="0.2">
      <c r="A24" s="92">
        <v>16</v>
      </c>
      <c r="B24" s="39" t="s">
        <v>98</v>
      </c>
      <c r="C24" s="16">
        <f t="shared" si="0"/>
        <v>0</v>
      </c>
      <c r="D24" s="95">
        <f t="shared" si="0"/>
        <v>0</v>
      </c>
      <c r="E24" s="95">
        <f t="shared" si="0"/>
        <v>0</v>
      </c>
      <c r="F24" s="96"/>
      <c r="G24" s="18">
        <f t="shared" si="2"/>
        <v>0</v>
      </c>
      <c r="H24" s="95"/>
      <c r="I24" s="95"/>
      <c r="J24" s="99"/>
      <c r="K24" s="102"/>
      <c r="L24" s="96"/>
      <c r="M24" s="95"/>
      <c r="N24" s="96"/>
      <c r="O24" s="97"/>
      <c r="P24" s="95"/>
      <c r="Q24" s="95"/>
      <c r="R24" s="94"/>
      <c r="S24" s="97"/>
      <c r="T24" s="95"/>
      <c r="U24" s="95"/>
      <c r="V24" s="94"/>
    </row>
    <row r="25" spans="1:22" x14ac:dyDescent="0.2">
      <c r="A25" s="92">
        <v>17</v>
      </c>
      <c r="B25" s="23" t="s">
        <v>99</v>
      </c>
      <c r="C25" s="24">
        <f t="shared" si="0"/>
        <v>0</v>
      </c>
      <c r="D25" s="25">
        <f t="shared" si="0"/>
        <v>0</v>
      </c>
      <c r="E25" s="25"/>
      <c r="F25" s="26"/>
      <c r="G25" s="34">
        <f>G26+G27</f>
        <v>0</v>
      </c>
      <c r="H25" s="25">
        <f>H26+H27</f>
        <v>0</v>
      </c>
      <c r="I25" s="25"/>
      <c r="J25" s="35"/>
      <c r="K25" s="102"/>
      <c r="L25" s="95"/>
      <c r="M25" s="95"/>
      <c r="N25" s="96"/>
      <c r="O25" s="97"/>
      <c r="P25" s="95"/>
      <c r="Q25" s="95"/>
      <c r="R25" s="94"/>
      <c r="S25" s="97"/>
      <c r="T25" s="95"/>
      <c r="U25" s="95"/>
      <c r="V25" s="94"/>
    </row>
    <row r="26" spans="1:22" ht="24" x14ac:dyDescent="0.2">
      <c r="A26" s="92">
        <v>18</v>
      </c>
      <c r="B26" s="103" t="s">
        <v>100</v>
      </c>
      <c r="C26" s="16">
        <f t="shared" ref="C26:E54" si="3">G26+K26+O26+S26</f>
        <v>0</v>
      </c>
      <c r="D26" s="95">
        <f t="shared" si="3"/>
        <v>0</v>
      </c>
      <c r="E26" s="95"/>
      <c r="F26" s="96"/>
      <c r="G26" s="104">
        <f>H26+J26</f>
        <v>0</v>
      </c>
      <c r="H26" s="95"/>
      <c r="I26" s="95"/>
      <c r="J26" s="99"/>
      <c r="K26" s="102"/>
      <c r="L26" s="95"/>
      <c r="M26" s="95"/>
      <c r="N26" s="96"/>
      <c r="O26" s="97"/>
      <c r="P26" s="95"/>
      <c r="Q26" s="95"/>
      <c r="R26" s="94"/>
      <c r="S26" s="97"/>
      <c r="T26" s="95"/>
      <c r="U26" s="95"/>
      <c r="V26" s="94"/>
    </row>
    <row r="27" spans="1:22" ht="25.5" x14ac:dyDescent="0.2">
      <c r="A27" s="92">
        <v>19</v>
      </c>
      <c r="B27" s="105" t="s">
        <v>101</v>
      </c>
      <c r="C27" s="16">
        <f t="shared" si="3"/>
        <v>0</v>
      </c>
      <c r="D27" s="95">
        <f t="shared" si="3"/>
        <v>0</v>
      </c>
      <c r="E27" s="95"/>
      <c r="F27" s="96"/>
      <c r="G27" s="104">
        <f>H27+J27</f>
        <v>0</v>
      </c>
      <c r="H27" s="95"/>
      <c r="I27" s="95"/>
      <c r="J27" s="99"/>
      <c r="K27" s="102"/>
      <c r="L27" s="95"/>
      <c r="M27" s="95"/>
      <c r="N27" s="96"/>
      <c r="O27" s="97"/>
      <c r="P27" s="95"/>
      <c r="Q27" s="95"/>
      <c r="R27" s="94"/>
      <c r="S27" s="97"/>
      <c r="T27" s="95"/>
      <c r="U27" s="95"/>
      <c r="V27" s="94"/>
    </row>
    <row r="28" spans="1:22" x14ac:dyDescent="0.2">
      <c r="A28" s="92">
        <f>+A27+1</f>
        <v>20</v>
      </c>
      <c r="B28" s="23" t="s">
        <v>102</v>
      </c>
      <c r="C28" s="24">
        <f t="shared" si="3"/>
        <v>0</v>
      </c>
      <c r="D28" s="25">
        <f t="shared" si="3"/>
        <v>0</v>
      </c>
      <c r="E28" s="95"/>
      <c r="F28" s="96"/>
      <c r="G28" s="34">
        <f>G29+G30</f>
        <v>0</v>
      </c>
      <c r="H28" s="25">
        <f>H29+H30</f>
        <v>0</v>
      </c>
      <c r="I28" s="95"/>
      <c r="J28" s="99"/>
      <c r="K28" s="102"/>
      <c r="L28" s="95"/>
      <c r="M28" s="95"/>
      <c r="N28" s="96"/>
      <c r="O28" s="97"/>
      <c r="P28" s="95"/>
      <c r="Q28" s="95"/>
      <c r="R28" s="94"/>
      <c r="S28" s="97"/>
      <c r="T28" s="95"/>
      <c r="U28" s="95"/>
      <c r="V28" s="94"/>
    </row>
    <row r="29" spans="1:22" x14ac:dyDescent="0.2">
      <c r="A29" s="92">
        <f>+A28+1</f>
        <v>21</v>
      </c>
      <c r="B29" s="106" t="s">
        <v>103</v>
      </c>
      <c r="C29" s="16">
        <f t="shared" si="3"/>
        <v>0</v>
      </c>
      <c r="D29" s="95">
        <f t="shared" si="3"/>
        <v>0</v>
      </c>
      <c r="E29" s="95"/>
      <c r="F29" s="96"/>
      <c r="G29" s="104">
        <f>H29+J29</f>
        <v>0</v>
      </c>
      <c r="H29" s="95"/>
      <c r="I29" s="95"/>
      <c r="J29" s="99"/>
      <c r="K29" s="102"/>
      <c r="L29" s="95"/>
      <c r="M29" s="95"/>
      <c r="N29" s="96"/>
      <c r="O29" s="97"/>
      <c r="P29" s="95"/>
      <c r="Q29" s="95"/>
      <c r="R29" s="94"/>
      <c r="S29" s="97"/>
      <c r="T29" s="95"/>
      <c r="U29" s="95"/>
      <c r="V29" s="94"/>
    </row>
    <row r="30" spans="1:22" x14ac:dyDescent="0.2">
      <c r="A30" s="92">
        <f>+A29+1</f>
        <v>22</v>
      </c>
      <c r="B30" s="39" t="s">
        <v>104</v>
      </c>
      <c r="C30" s="16">
        <f t="shared" si="3"/>
        <v>0</v>
      </c>
      <c r="D30" s="95">
        <f t="shared" si="3"/>
        <v>0</v>
      </c>
      <c r="E30" s="95"/>
      <c r="F30" s="96"/>
      <c r="G30" s="104">
        <f>H30+J30</f>
        <v>0</v>
      </c>
      <c r="H30" s="95"/>
      <c r="I30" s="95"/>
      <c r="J30" s="99"/>
      <c r="K30" s="102"/>
      <c r="L30" s="95"/>
      <c r="M30" s="95"/>
      <c r="N30" s="96"/>
      <c r="O30" s="97"/>
      <c r="P30" s="95"/>
      <c r="Q30" s="95"/>
      <c r="R30" s="94"/>
      <c r="S30" s="97"/>
      <c r="T30" s="95"/>
      <c r="U30" s="95"/>
      <c r="V30" s="94"/>
    </row>
    <row r="31" spans="1:22" x14ac:dyDescent="0.2">
      <c r="A31" s="92">
        <f>+A30+1</f>
        <v>23</v>
      </c>
      <c r="B31" s="23" t="s">
        <v>105</v>
      </c>
      <c r="C31" s="24">
        <f t="shared" si="3"/>
        <v>0</v>
      </c>
      <c r="D31" s="25">
        <f t="shared" si="3"/>
        <v>0</v>
      </c>
      <c r="E31" s="95"/>
      <c r="F31" s="96"/>
      <c r="G31" s="34">
        <f>H31</f>
        <v>0</v>
      </c>
      <c r="H31" s="25">
        <f>H32</f>
        <v>0</v>
      </c>
      <c r="I31" s="95"/>
      <c r="J31" s="99"/>
      <c r="K31" s="102"/>
      <c r="L31" s="95"/>
      <c r="M31" s="95"/>
      <c r="N31" s="96"/>
      <c r="O31" s="97"/>
      <c r="P31" s="95"/>
      <c r="Q31" s="95"/>
      <c r="R31" s="94"/>
      <c r="S31" s="97"/>
      <c r="T31" s="95"/>
      <c r="U31" s="95"/>
      <c r="V31" s="94"/>
    </row>
    <row r="32" spans="1:22" x14ac:dyDescent="0.2">
      <c r="A32" s="92">
        <f>+A31+1</f>
        <v>24</v>
      </c>
      <c r="B32" s="39" t="s">
        <v>106</v>
      </c>
      <c r="C32" s="16">
        <f t="shared" si="3"/>
        <v>0</v>
      </c>
      <c r="D32" s="95">
        <f t="shared" si="3"/>
        <v>0</v>
      </c>
      <c r="E32" s="95"/>
      <c r="F32" s="96"/>
      <c r="G32" s="97">
        <f t="shared" ref="G32:G43" si="4">H32+J32</f>
        <v>0</v>
      </c>
      <c r="H32" s="95"/>
      <c r="I32" s="95"/>
      <c r="J32" s="94"/>
      <c r="K32" s="101"/>
      <c r="L32" s="95"/>
      <c r="M32" s="95"/>
      <c r="N32" s="96"/>
      <c r="O32" s="97"/>
      <c r="P32" s="95"/>
      <c r="Q32" s="95"/>
      <c r="R32" s="94"/>
      <c r="S32" s="97"/>
      <c r="T32" s="95"/>
      <c r="U32" s="95"/>
      <c r="V32" s="94"/>
    </row>
    <row r="33" spans="1:22" x14ac:dyDescent="0.2">
      <c r="A33" s="92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">
      <c r="A34" s="92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">
      <c r="A35" s="92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">
      <c r="A36" s="92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">
      <c r="A37" s="92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">
      <c r="A38" s="92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">
      <c r="A39" s="92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">
      <c r="A40" s="92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">
      <c r="A41" s="92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">
      <c r="A42" s="92">
        <f t="shared" si="7"/>
        <v>34</v>
      </c>
      <c r="B42" s="23" t="s">
        <v>29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 x14ac:dyDescent="0.25">
      <c r="A43" s="107">
        <f t="shared" si="7"/>
        <v>35</v>
      </c>
      <c r="B43" s="54" t="s">
        <v>16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 x14ac:dyDescent="0.3">
      <c r="A44" s="72">
        <v>36</v>
      </c>
      <c r="B44" s="73" t="s">
        <v>107</v>
      </c>
      <c r="C44" s="74">
        <f t="shared" si="3"/>
        <v>12628.068999999998</v>
      </c>
      <c r="D44" s="61">
        <f t="shared" si="3"/>
        <v>12616.249999999998</v>
      </c>
      <c r="E44" s="61">
        <f t="shared" si="3"/>
        <v>8198.4619999999977</v>
      </c>
      <c r="F44" s="66">
        <f>J44+N44+R44+V44</f>
        <v>11.819000000000001</v>
      </c>
      <c r="G44" s="75">
        <f>G45+SUM(G55:G85)+SUM(G86:G98)-G90</f>
        <v>5756.8810000000003</v>
      </c>
      <c r="H44" s="61">
        <f>H45+SUM(H55:H85)+SUM(H86:H98)-H90</f>
        <v>5747.0620000000008</v>
      </c>
      <c r="I44" s="61">
        <f>I45+SUM(I55:I85)+SUM(I86:I98)-I90</f>
        <v>3573.1329999999994</v>
      </c>
      <c r="J44" s="61">
        <f>J45+SUM(J55:J85)+SUM(J86:J98)</f>
        <v>9.8190000000000008</v>
      </c>
      <c r="K44" s="65">
        <f>K45+SUM(K55:K98)</f>
        <v>239.86199999999997</v>
      </c>
      <c r="L44" s="61">
        <f>L45+SUM(L55:L98)</f>
        <v>239.86199999999997</v>
      </c>
      <c r="M44" s="61">
        <f>M45+SUM(M55:M98)</f>
        <v>82.593000000000004</v>
      </c>
      <c r="N44" s="108"/>
      <c r="O44" s="109">
        <f>O45+SUM(O55:O98)</f>
        <v>6048.3999999999978</v>
      </c>
      <c r="P44" s="51">
        <f>P45+SUM(P55:P98)</f>
        <v>6048.3999999999978</v>
      </c>
      <c r="Q44" s="51">
        <f>Q45+SUM(Q55:Q98)</f>
        <v>4518.9329999999982</v>
      </c>
      <c r="R44" s="66"/>
      <c r="S44" s="65">
        <f>S45+SUM(S55:S98)</f>
        <v>582.92600000000004</v>
      </c>
      <c r="T44" s="61">
        <f>SUM(T55:T98)</f>
        <v>580.92600000000004</v>
      </c>
      <c r="U44" s="61">
        <f>SUM(U55:U98)</f>
        <v>23.803000000000004</v>
      </c>
      <c r="V44" s="66">
        <f>SUM(V55:V98)</f>
        <v>2</v>
      </c>
    </row>
    <row r="45" spans="1:22" x14ac:dyDescent="0.2">
      <c r="A45" s="77">
        <f>+A44+1</f>
        <v>37</v>
      </c>
      <c r="B45" s="91" t="s">
        <v>108</v>
      </c>
      <c r="C45" s="86">
        <f t="shared" si="3"/>
        <v>287.67100000000005</v>
      </c>
      <c r="D45" s="84">
        <f t="shared" si="3"/>
        <v>287.67100000000005</v>
      </c>
      <c r="E45" s="84">
        <f t="shared" si="3"/>
        <v>134.84699999999998</v>
      </c>
      <c r="F45" s="110"/>
      <c r="G45" s="111">
        <f>H45+J45</f>
        <v>169.44400000000002</v>
      </c>
      <c r="H45" s="112">
        <f>SUM(H46:H54)</f>
        <v>169.44400000000002</v>
      </c>
      <c r="I45" s="112">
        <f>SUM(I46:I53)</f>
        <v>123.249</v>
      </c>
      <c r="J45" s="113"/>
      <c r="K45" s="86">
        <f>+L45</f>
        <v>103.062</v>
      </c>
      <c r="L45" s="84">
        <f>SUM(L46:L54)</f>
        <v>103.062</v>
      </c>
      <c r="M45" s="84"/>
      <c r="N45" s="114"/>
      <c r="O45" s="111">
        <f>P45+R45</f>
        <v>15.164999999999999</v>
      </c>
      <c r="P45" s="112">
        <f>SUM(P46:P53)</f>
        <v>15.164999999999999</v>
      </c>
      <c r="Q45" s="115">
        <f>SUM(Q46:Q53)</f>
        <v>11.597999999999999</v>
      </c>
      <c r="R45" s="116"/>
      <c r="S45" s="117"/>
      <c r="T45" s="118"/>
      <c r="U45" s="118"/>
      <c r="V45" s="114"/>
    </row>
    <row r="46" spans="1:22" x14ac:dyDescent="0.2">
      <c r="A46" s="92">
        <v>38</v>
      </c>
      <c r="B46" s="39" t="s">
        <v>109</v>
      </c>
      <c r="C46" s="18">
        <f>D46+F46</f>
        <v>9</v>
      </c>
      <c r="D46" s="95">
        <f>G46+K46+O46+S46</f>
        <v>9</v>
      </c>
      <c r="E46" s="95">
        <f>I46+M46+Q46+U46</f>
        <v>6.8979999999999997</v>
      </c>
      <c r="F46" s="96"/>
      <c r="G46" s="97"/>
      <c r="H46" s="95"/>
      <c r="I46" s="95"/>
      <c r="J46" s="99"/>
      <c r="K46" s="97"/>
      <c r="L46" s="95"/>
      <c r="M46" s="95"/>
      <c r="N46" s="35"/>
      <c r="O46" s="18">
        <f>P46+R46</f>
        <v>9</v>
      </c>
      <c r="P46" s="95">
        <v>9</v>
      </c>
      <c r="Q46" s="95">
        <v>6.8979999999999997</v>
      </c>
      <c r="R46" s="99"/>
      <c r="S46" s="101"/>
      <c r="T46" s="95"/>
      <c r="U46" s="95"/>
      <c r="V46" s="119"/>
    </row>
    <row r="47" spans="1:22" x14ac:dyDescent="0.2">
      <c r="A47" s="92">
        <v>39</v>
      </c>
      <c r="B47" s="39" t="s">
        <v>110</v>
      </c>
      <c r="C47" s="18">
        <f t="shared" si="3"/>
        <v>103.062</v>
      </c>
      <c r="D47" s="95">
        <f t="shared" si="3"/>
        <v>103.062</v>
      </c>
      <c r="E47" s="95"/>
      <c r="F47" s="96"/>
      <c r="G47" s="97"/>
      <c r="H47" s="95"/>
      <c r="I47" s="95"/>
      <c r="J47" s="94"/>
      <c r="K47" s="18">
        <f>+L47</f>
        <v>103.062</v>
      </c>
      <c r="L47" s="95">
        <v>103.062</v>
      </c>
      <c r="M47" s="95"/>
      <c r="N47" s="94"/>
      <c r="O47" s="18"/>
      <c r="P47" s="95"/>
      <c r="Q47" s="95"/>
      <c r="R47" s="94"/>
      <c r="S47" s="101"/>
      <c r="T47" s="95"/>
      <c r="U47" s="95"/>
      <c r="V47" s="94"/>
    </row>
    <row r="48" spans="1:22" x14ac:dyDescent="0.2">
      <c r="A48" s="92">
        <v>40</v>
      </c>
      <c r="B48" s="39" t="s">
        <v>111</v>
      </c>
      <c r="C48" s="18">
        <f t="shared" si="3"/>
        <v>0</v>
      </c>
      <c r="D48" s="95">
        <f t="shared" si="3"/>
        <v>0</v>
      </c>
      <c r="E48" s="95"/>
      <c r="F48" s="96"/>
      <c r="G48" s="97">
        <f t="shared" ref="G48:G54" si="8">H48+J48</f>
        <v>0</v>
      </c>
      <c r="H48" s="95"/>
      <c r="I48" s="95"/>
      <c r="J48" s="94"/>
      <c r="K48" s="27"/>
      <c r="L48" s="95"/>
      <c r="M48" s="95"/>
      <c r="N48" s="94"/>
      <c r="O48" s="18"/>
      <c r="P48" s="95"/>
      <c r="Q48" s="95"/>
      <c r="R48" s="94"/>
      <c r="S48" s="101"/>
      <c r="T48" s="95"/>
      <c r="U48" s="95"/>
      <c r="V48" s="94"/>
    </row>
    <row r="49" spans="1:22" x14ac:dyDescent="0.2">
      <c r="A49" s="92">
        <v>41</v>
      </c>
      <c r="B49" s="38" t="s">
        <v>112</v>
      </c>
      <c r="C49" s="18">
        <f t="shared" si="3"/>
        <v>0</v>
      </c>
      <c r="D49" s="95">
        <f t="shared" si="3"/>
        <v>0</v>
      </c>
      <c r="E49" s="95"/>
      <c r="F49" s="96"/>
      <c r="G49" s="97">
        <f t="shared" si="8"/>
        <v>0</v>
      </c>
      <c r="H49" s="95"/>
      <c r="I49" s="95"/>
      <c r="J49" s="94"/>
      <c r="K49" s="97"/>
      <c r="L49" s="95"/>
      <c r="M49" s="95"/>
      <c r="N49" s="94"/>
      <c r="O49" s="18"/>
      <c r="P49" s="95"/>
      <c r="Q49" s="95"/>
      <c r="R49" s="94"/>
      <c r="S49" s="101"/>
      <c r="T49" s="95"/>
      <c r="U49" s="95"/>
      <c r="V49" s="94"/>
    </row>
    <row r="50" spans="1:22" x14ac:dyDescent="0.2">
      <c r="A50" s="92">
        <f>+A49+1</f>
        <v>42</v>
      </c>
      <c r="B50" s="120" t="s">
        <v>113</v>
      </c>
      <c r="C50" s="18">
        <f t="shared" si="3"/>
        <v>0</v>
      </c>
      <c r="D50" s="95">
        <f t="shared" si="3"/>
        <v>0</v>
      </c>
      <c r="E50" s="95"/>
      <c r="F50" s="96"/>
      <c r="G50" s="97">
        <f t="shared" si="8"/>
        <v>0</v>
      </c>
      <c r="H50" s="95"/>
      <c r="I50" s="95"/>
      <c r="J50" s="94"/>
      <c r="K50" s="97"/>
      <c r="L50" s="95"/>
      <c r="M50" s="95"/>
      <c r="N50" s="94"/>
      <c r="O50" s="27"/>
      <c r="P50" s="95"/>
      <c r="Q50" s="95"/>
      <c r="R50" s="94"/>
      <c r="S50" s="101"/>
      <c r="T50" s="95"/>
      <c r="U50" s="95"/>
      <c r="V50" s="94"/>
    </row>
    <row r="51" spans="1:22" x14ac:dyDescent="0.2">
      <c r="A51" s="92">
        <v>43</v>
      </c>
      <c r="B51" s="39" t="s">
        <v>114</v>
      </c>
      <c r="C51" s="18">
        <f t="shared" si="3"/>
        <v>0</v>
      </c>
      <c r="D51" s="95">
        <f t="shared" si="3"/>
        <v>0</v>
      </c>
      <c r="E51" s="95"/>
      <c r="F51" s="96"/>
      <c r="G51" s="97">
        <f t="shared" si="8"/>
        <v>0</v>
      </c>
      <c r="H51" s="95"/>
      <c r="I51" s="95"/>
      <c r="J51" s="94"/>
      <c r="K51" s="97"/>
      <c r="L51" s="95"/>
      <c r="M51" s="95"/>
      <c r="N51" s="94"/>
      <c r="O51" s="27"/>
      <c r="P51" s="95"/>
      <c r="Q51" s="95"/>
      <c r="R51" s="94"/>
      <c r="S51" s="101"/>
      <c r="T51" s="95"/>
      <c r="U51" s="95"/>
      <c r="V51" s="94"/>
    </row>
    <row r="52" spans="1:22" x14ac:dyDescent="0.2">
      <c r="A52" s="92">
        <v>44</v>
      </c>
      <c r="B52" s="39" t="s">
        <v>115</v>
      </c>
      <c r="C52" s="18">
        <f t="shared" si="3"/>
        <v>155.13</v>
      </c>
      <c r="D52" s="95">
        <f t="shared" si="3"/>
        <v>155.13</v>
      </c>
      <c r="E52" s="21">
        <f>I52+M52+Q52+U52</f>
        <v>114.852</v>
      </c>
      <c r="F52" s="26"/>
      <c r="G52" s="97">
        <f t="shared" si="8"/>
        <v>148.965</v>
      </c>
      <c r="H52" s="95">
        <v>148.965</v>
      </c>
      <c r="I52" s="95">
        <v>110.152</v>
      </c>
      <c r="J52" s="94"/>
      <c r="K52" s="97"/>
      <c r="L52" s="95"/>
      <c r="M52" s="95"/>
      <c r="N52" s="94"/>
      <c r="O52" s="18">
        <f>P52+R52</f>
        <v>6.165</v>
      </c>
      <c r="P52" s="95">
        <v>6.165</v>
      </c>
      <c r="Q52" s="95">
        <v>4.7</v>
      </c>
      <c r="R52" s="94"/>
      <c r="S52" s="101"/>
      <c r="T52" s="95"/>
      <c r="U52" s="95"/>
      <c r="V52" s="94"/>
    </row>
    <row r="53" spans="1:22" x14ac:dyDescent="0.2">
      <c r="A53" s="92">
        <v>45</v>
      </c>
      <c r="B53" s="39" t="s">
        <v>116</v>
      </c>
      <c r="C53" s="18">
        <f t="shared" si="3"/>
        <v>20.478999999999999</v>
      </c>
      <c r="D53" s="95">
        <f t="shared" si="3"/>
        <v>20.478999999999999</v>
      </c>
      <c r="E53" s="21">
        <f>I53+M53+Q53+U53</f>
        <v>13.097</v>
      </c>
      <c r="F53" s="26"/>
      <c r="G53" s="97">
        <f t="shared" si="8"/>
        <v>20.478999999999999</v>
      </c>
      <c r="H53" s="95">
        <v>20.478999999999999</v>
      </c>
      <c r="I53" s="95">
        <v>13.097</v>
      </c>
      <c r="J53" s="94"/>
      <c r="K53" s="97"/>
      <c r="L53" s="95"/>
      <c r="M53" s="95"/>
      <c r="N53" s="94"/>
      <c r="O53" s="27"/>
      <c r="P53" s="95"/>
      <c r="Q53" s="95"/>
      <c r="R53" s="94"/>
      <c r="S53" s="101"/>
      <c r="T53" s="95"/>
      <c r="U53" s="95"/>
      <c r="V53" s="94"/>
    </row>
    <row r="54" spans="1:22" ht="25.5" x14ac:dyDescent="0.2">
      <c r="A54" s="92">
        <v>46</v>
      </c>
      <c r="B54" s="105" t="s">
        <v>117</v>
      </c>
      <c r="C54" s="18">
        <f t="shared" si="3"/>
        <v>0</v>
      </c>
      <c r="D54" s="95">
        <f t="shared" si="3"/>
        <v>0</v>
      </c>
      <c r="E54" s="25"/>
      <c r="F54" s="26"/>
      <c r="G54" s="97">
        <f t="shared" si="8"/>
        <v>0</v>
      </c>
      <c r="H54" s="95"/>
      <c r="I54" s="95"/>
      <c r="J54" s="94"/>
      <c r="K54" s="97"/>
      <c r="L54" s="95"/>
      <c r="M54" s="95"/>
      <c r="N54" s="94"/>
      <c r="O54" s="27"/>
      <c r="P54" s="95"/>
      <c r="Q54" s="95"/>
      <c r="R54" s="94"/>
      <c r="S54" s="101"/>
      <c r="T54" s="95"/>
      <c r="U54" s="95"/>
      <c r="V54" s="94"/>
    </row>
    <row r="55" spans="1:22" x14ac:dyDescent="0.2">
      <c r="A55" s="92">
        <v>47</v>
      </c>
      <c r="B55" s="23" t="s">
        <v>30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4"/>
      <c r="K55" s="97"/>
      <c r="L55" s="95"/>
      <c r="M55" s="95"/>
      <c r="N55" s="94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">
      <c r="A56" s="92">
        <f t="shared" ref="A56:A62" si="13">+A55+1</f>
        <v>48</v>
      </c>
      <c r="B56" s="23" t="s">
        <v>31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4"/>
      <c r="K56" s="97"/>
      <c r="L56" s="95"/>
      <c r="M56" s="95"/>
      <c r="N56" s="94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">
      <c r="A57" s="92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4"/>
      <c r="K57" s="97"/>
      <c r="L57" s="95"/>
      <c r="M57" s="95"/>
      <c r="N57" s="94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">
      <c r="A58" s="92">
        <f t="shared" si="13"/>
        <v>50</v>
      </c>
      <c r="B58" s="23" t="s">
        <v>68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4"/>
      <c r="K58" s="97"/>
      <c r="L58" s="95"/>
      <c r="M58" s="95"/>
      <c r="N58" s="94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">
      <c r="A59" s="92">
        <f t="shared" si="13"/>
        <v>51</v>
      </c>
      <c r="B59" s="23" t="s">
        <v>69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4"/>
      <c r="K59" s="97"/>
      <c r="L59" s="95"/>
      <c r="M59" s="95"/>
      <c r="N59" s="94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">
      <c r="A60" s="92">
        <f t="shared" si="13"/>
        <v>52</v>
      </c>
      <c r="B60" s="23" t="s">
        <v>70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4"/>
      <c r="K60" s="97"/>
      <c r="L60" s="95"/>
      <c r="M60" s="95"/>
      <c r="N60" s="94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">
      <c r="A61" s="92">
        <f t="shared" si="13"/>
        <v>53</v>
      </c>
      <c r="B61" s="53" t="s">
        <v>71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4"/>
      <c r="K61" s="97"/>
      <c r="L61" s="95"/>
      <c r="M61" s="95"/>
      <c r="N61" s="94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">
      <c r="A62" s="92">
        <f t="shared" si="13"/>
        <v>54</v>
      </c>
      <c r="B62" s="52" t="s">
        <v>118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">
      <c r="A63" s="92">
        <v>55</v>
      </c>
      <c r="B63" s="23" t="s">
        <v>39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7"/>
      <c r="L63" s="95"/>
      <c r="M63" s="95"/>
      <c r="N63" s="94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">
      <c r="A64" s="92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">
      <c r="A65" s="92">
        <f>+A64+1</f>
        <v>57</v>
      </c>
      <c r="B65" s="23" t="s">
        <v>72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4"/>
      <c r="K65" s="27"/>
      <c r="L65" s="95"/>
      <c r="M65" s="95"/>
      <c r="N65" s="94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">
      <c r="A66" s="92">
        <v>58</v>
      </c>
      <c r="B66" s="23" t="s">
        <v>32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4"/>
      <c r="K66" s="97"/>
      <c r="L66" s="95"/>
      <c r="M66" s="95"/>
      <c r="N66" s="94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">
      <c r="A67" s="92">
        <f>+A66+1</f>
        <v>59</v>
      </c>
      <c r="B67" s="23" t="s">
        <v>40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7"/>
      <c r="L67" s="95"/>
      <c r="M67" s="95"/>
      <c r="N67" s="94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">
      <c r="A68" s="92">
        <v>60</v>
      </c>
      <c r="B68" s="23" t="s">
        <v>73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4"/>
      <c r="K68" s="27">
        <f>+L68</f>
        <v>0.7</v>
      </c>
      <c r="L68" s="25">
        <v>0.7</v>
      </c>
      <c r="M68" s="95"/>
      <c r="N68" s="94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">
      <c r="A69" s="92">
        <v>61</v>
      </c>
      <c r="B69" s="23" t="s">
        <v>74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4"/>
      <c r="K69" s="97"/>
      <c r="L69" s="95"/>
      <c r="M69" s="95"/>
      <c r="N69" s="94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">
      <c r="A70" s="92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4"/>
      <c r="K70" s="97"/>
      <c r="L70" s="95"/>
      <c r="M70" s="95"/>
      <c r="N70" s="94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">
      <c r="A71" s="92">
        <v>63</v>
      </c>
      <c r="B71" s="23" t="s">
        <v>119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">
      <c r="A72" s="92">
        <v>64</v>
      </c>
      <c r="B72" s="23" t="s">
        <v>75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7"/>
      <c r="L72" s="95"/>
      <c r="M72" s="95"/>
      <c r="N72" s="94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">
      <c r="A73" s="92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7"/>
      <c r="L73" s="95"/>
      <c r="M73" s="95"/>
      <c r="N73" s="94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">
      <c r="A74" s="92">
        <f>+A73+1</f>
        <v>66</v>
      </c>
      <c r="B74" s="53" t="s">
        <v>120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">
      <c r="A75" s="92">
        <f>+A74+1</f>
        <v>67</v>
      </c>
      <c r="B75" s="23" t="s">
        <v>76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7"/>
      <c r="L75" s="95"/>
      <c r="M75" s="95"/>
      <c r="N75" s="94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">
      <c r="A76" s="92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4"/>
      <c r="K76" s="97"/>
      <c r="L76" s="95"/>
      <c r="M76" s="95"/>
      <c r="N76" s="94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">
      <c r="A77" s="92">
        <f>+A76+1</f>
        <v>69</v>
      </c>
      <c r="B77" s="23" t="s">
        <v>121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">
      <c r="A78" s="92">
        <v>70</v>
      </c>
      <c r="B78" s="53" t="s">
        <v>122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">
      <c r="A79" s="92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7"/>
      <c r="L79" s="95"/>
      <c r="M79" s="95"/>
      <c r="N79" s="94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">
      <c r="A80" s="92">
        <f t="shared" si="19"/>
        <v>72</v>
      </c>
      <c r="B80" s="53" t="s">
        <v>123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">
      <c r="A81" s="92">
        <f t="shared" si="19"/>
        <v>73</v>
      </c>
      <c r="B81" s="23" t="s">
        <v>79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4"/>
      <c r="K81" s="97"/>
      <c r="L81" s="95"/>
      <c r="M81" s="95"/>
      <c r="N81" s="94"/>
      <c r="O81" s="27">
        <f t="shared" si="11"/>
        <v>405.93099999999998</v>
      </c>
      <c r="P81" s="25">
        <v>405.93099999999998</v>
      </c>
      <c r="Q81" s="25">
        <v>304.42599999999999</v>
      </c>
      <c r="R81" s="94"/>
      <c r="S81" s="24">
        <f>+T81</f>
        <v>31.4</v>
      </c>
      <c r="T81" s="25">
        <v>31.4</v>
      </c>
      <c r="U81" s="25"/>
      <c r="V81" s="28"/>
    </row>
    <row r="82" spans="1:22" x14ac:dyDescent="0.2">
      <c r="A82" s="92">
        <f t="shared" si="19"/>
        <v>74</v>
      </c>
      <c r="B82" s="23" t="s">
        <v>35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">
      <c r="A83" s="92">
        <v>75</v>
      </c>
      <c r="B83" s="23" t="s">
        <v>80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4"/>
      <c r="K83" s="97"/>
      <c r="L83" s="95"/>
      <c r="M83" s="95"/>
      <c r="N83" s="94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">
      <c r="A84" s="92">
        <f t="shared" si="19"/>
        <v>76</v>
      </c>
      <c r="B84" s="23" t="s">
        <v>33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4"/>
      <c r="K84" s="97"/>
      <c r="L84" s="95"/>
      <c r="M84" s="95"/>
      <c r="N84" s="94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">
      <c r="A85" s="92">
        <f t="shared" si="19"/>
        <v>77</v>
      </c>
      <c r="B85" s="53" t="s">
        <v>24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4"/>
      <c r="K85" s="97"/>
      <c r="L85" s="95"/>
      <c r="M85" s="95"/>
      <c r="N85" s="94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">
      <c r="A86" s="92">
        <v>78</v>
      </c>
      <c r="B86" s="53" t="s">
        <v>124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4"/>
      <c r="K86" s="97"/>
      <c r="L86" s="95"/>
      <c r="M86" s="95"/>
      <c r="N86" s="94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">
      <c r="A87" s="92">
        <f t="shared" si="19"/>
        <v>79</v>
      </c>
      <c r="B87" s="23" t="s">
        <v>81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4"/>
      <c r="K87" s="97"/>
      <c r="L87" s="95"/>
      <c r="M87" s="95"/>
      <c r="N87" s="94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">
      <c r="A88" s="92">
        <v>80</v>
      </c>
      <c r="B88" s="23" t="s">
        <v>125</v>
      </c>
      <c r="C88" s="34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4"/>
      <c r="K88" s="97"/>
      <c r="L88" s="95"/>
      <c r="M88" s="95"/>
      <c r="N88" s="94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">
      <c r="A89" s="92">
        <v>81</v>
      </c>
      <c r="B89" s="53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7"/>
      <c r="L89" s="95"/>
      <c r="M89" s="95"/>
      <c r="N89" s="94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">
      <c r="A90" s="92">
        <v>82</v>
      </c>
      <c r="B90" s="38" t="s">
        <v>126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7"/>
      <c r="L90" s="95"/>
      <c r="M90" s="95"/>
      <c r="N90" s="94"/>
      <c r="O90" s="27"/>
      <c r="P90" s="25"/>
      <c r="Q90" s="25"/>
      <c r="R90" s="28"/>
      <c r="S90" s="24"/>
      <c r="T90" s="25"/>
      <c r="U90" s="25"/>
      <c r="V90" s="28"/>
    </row>
    <row r="91" spans="1:22" x14ac:dyDescent="0.2">
      <c r="A91" s="92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7"/>
      <c r="L91" s="95"/>
      <c r="M91" s="95"/>
      <c r="N91" s="94"/>
      <c r="O91" s="27"/>
      <c r="P91" s="25"/>
      <c r="Q91" s="25"/>
      <c r="R91" s="28"/>
      <c r="S91" s="24"/>
      <c r="T91" s="25"/>
      <c r="U91" s="25"/>
      <c r="V91" s="28"/>
    </row>
    <row r="92" spans="1:22" x14ac:dyDescent="0.2">
      <c r="A92" s="92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7"/>
      <c r="L92" s="95"/>
      <c r="M92" s="95"/>
      <c r="N92" s="94"/>
      <c r="O92" s="27"/>
      <c r="P92" s="25"/>
      <c r="Q92" s="25"/>
      <c r="R92" s="28"/>
      <c r="S92" s="24"/>
      <c r="T92" s="25"/>
      <c r="U92" s="25"/>
      <c r="V92" s="28"/>
    </row>
    <row r="93" spans="1:22" x14ac:dyDescent="0.2">
      <c r="A93" s="92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7"/>
      <c r="L93" s="95"/>
      <c r="M93" s="95"/>
      <c r="N93" s="94"/>
      <c r="O93" s="27"/>
      <c r="P93" s="25"/>
      <c r="Q93" s="25"/>
      <c r="R93" s="28"/>
      <c r="S93" s="101"/>
      <c r="T93" s="21"/>
      <c r="U93" s="21"/>
      <c r="V93" s="30"/>
    </row>
    <row r="94" spans="1:22" x14ac:dyDescent="0.2">
      <c r="A94" s="92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7"/>
      <c r="L94" s="95"/>
      <c r="M94" s="95"/>
      <c r="N94" s="94"/>
      <c r="O94" s="27"/>
      <c r="P94" s="25"/>
      <c r="Q94" s="25"/>
      <c r="R94" s="28"/>
      <c r="S94" s="101"/>
      <c r="T94" s="21"/>
      <c r="U94" s="21"/>
      <c r="V94" s="30"/>
    </row>
    <row r="95" spans="1:22" x14ac:dyDescent="0.2">
      <c r="A95" s="92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7"/>
      <c r="L95" s="95"/>
      <c r="M95" s="95"/>
      <c r="N95" s="94"/>
      <c r="O95" s="27"/>
      <c r="P95" s="25"/>
      <c r="Q95" s="25"/>
      <c r="R95" s="28"/>
      <c r="S95" s="101"/>
      <c r="T95" s="21"/>
      <c r="U95" s="21"/>
      <c r="V95" s="30"/>
    </row>
    <row r="96" spans="1:22" x14ac:dyDescent="0.2">
      <c r="A96" s="92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7"/>
      <c r="L96" s="95"/>
      <c r="M96" s="95"/>
      <c r="N96" s="94"/>
      <c r="O96" s="27"/>
      <c r="P96" s="25"/>
      <c r="Q96" s="25"/>
      <c r="R96" s="28"/>
      <c r="S96" s="101"/>
      <c r="T96" s="21"/>
      <c r="U96" s="21"/>
      <c r="V96" s="30"/>
    </row>
    <row r="97" spans="1:22" x14ac:dyDescent="0.2">
      <c r="A97" s="92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7"/>
      <c r="L97" s="95"/>
      <c r="M97" s="95"/>
      <c r="N97" s="94"/>
      <c r="O97" s="27"/>
      <c r="P97" s="25"/>
      <c r="Q97" s="25"/>
      <c r="R97" s="28"/>
      <c r="S97" s="101"/>
      <c r="T97" s="21"/>
      <c r="U97" s="21"/>
      <c r="V97" s="30"/>
    </row>
    <row r="98" spans="1:22" ht="13.5" thickBot="1" x14ac:dyDescent="0.25">
      <c r="A98" s="121">
        <f t="shared" si="19"/>
        <v>90</v>
      </c>
      <c r="B98" s="41" t="s">
        <v>29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2"/>
      <c r="L98" s="123"/>
      <c r="M98" s="123"/>
      <c r="N98" s="124"/>
      <c r="O98" s="56"/>
      <c r="P98" s="55"/>
      <c r="Q98" s="55"/>
      <c r="R98" s="58"/>
      <c r="S98" s="125"/>
      <c r="T98" s="126"/>
      <c r="U98" s="126"/>
      <c r="V98" s="57"/>
    </row>
    <row r="99" spans="1:22" ht="45.75" thickBot="1" x14ac:dyDescent="0.3">
      <c r="A99" s="72">
        <f t="shared" si="19"/>
        <v>91</v>
      </c>
      <c r="B99" s="73" t="s">
        <v>127</v>
      </c>
      <c r="C99" s="127">
        <f>G99+K99+O99+S99</f>
        <v>65.314999999999998</v>
      </c>
      <c r="D99" s="128">
        <f t="shared" si="20"/>
        <v>65.314999999999998</v>
      </c>
      <c r="E99" s="61">
        <f t="shared" si="20"/>
        <v>37.926000000000002</v>
      </c>
      <c r="F99" s="66">
        <f t="shared" si="20"/>
        <v>0</v>
      </c>
      <c r="G99" s="61">
        <f>G100+G111+G114+G117+G118+SUM(G122:G133)+G135+G138+G139</f>
        <v>60.914999999999999</v>
      </c>
      <c r="H99" s="61">
        <f>H100+H111+H114+H117+H118+SUM(H122:H133)+H135+H138+H139</f>
        <v>60.914999999999999</v>
      </c>
      <c r="I99" s="61">
        <f>I100+I111+I114+SUM(I117:I133)+I135+I138+I139</f>
        <v>37.926000000000002</v>
      </c>
      <c r="J99" s="61"/>
      <c r="K99" s="129"/>
      <c r="L99" s="130"/>
      <c r="M99" s="130"/>
      <c r="N99" s="108"/>
      <c r="O99" s="129"/>
      <c r="P99" s="130"/>
      <c r="Q99" s="130"/>
      <c r="R99" s="108"/>
      <c r="S99" s="67">
        <f>S100+SUM(S111:S133)+S135+S138+S139</f>
        <v>4.4000000000000004</v>
      </c>
      <c r="T99" s="128">
        <f>SUM(T111:T139)</f>
        <v>4.4000000000000004</v>
      </c>
      <c r="U99" s="61">
        <f>SUM(U111:U138)</f>
        <v>0</v>
      </c>
      <c r="V99" s="66">
        <f>SUM(V111:V138)</f>
        <v>0</v>
      </c>
    </row>
    <row r="100" spans="1:22" ht="25.5" x14ac:dyDescent="0.2">
      <c r="A100" s="77">
        <f t="shared" si="19"/>
        <v>92</v>
      </c>
      <c r="B100" s="131" t="s">
        <v>128</v>
      </c>
      <c r="C100" s="89">
        <f t="shared" si="20"/>
        <v>0</v>
      </c>
      <c r="D100" s="84">
        <f t="shared" si="20"/>
        <v>0</v>
      </c>
      <c r="E100" s="84"/>
      <c r="F100" s="88"/>
      <c r="G100" s="132">
        <f>SUM(G101:G110)-G104-G105</f>
        <v>0</v>
      </c>
      <c r="H100" s="112">
        <f>SUM(H101:H110)-H104-H105</f>
        <v>0</v>
      </c>
      <c r="I100" s="112"/>
      <c r="J100" s="113"/>
      <c r="K100" s="133"/>
      <c r="L100" s="118"/>
      <c r="M100" s="118"/>
      <c r="N100" s="114"/>
      <c r="O100" s="133"/>
      <c r="P100" s="118"/>
      <c r="Q100" s="118"/>
      <c r="R100" s="114"/>
      <c r="S100" s="133"/>
      <c r="T100" s="118"/>
      <c r="U100" s="118"/>
      <c r="V100" s="114"/>
    </row>
    <row r="101" spans="1:22" x14ac:dyDescent="0.2">
      <c r="A101" s="92">
        <f t="shared" si="19"/>
        <v>93</v>
      </c>
      <c r="B101" s="39" t="s">
        <v>129</v>
      </c>
      <c r="C101" s="18">
        <f t="shared" si="20"/>
        <v>0</v>
      </c>
      <c r="D101" s="95">
        <f t="shared" si="20"/>
        <v>0</v>
      </c>
      <c r="E101" s="95"/>
      <c r="F101" s="96"/>
      <c r="G101" s="97">
        <f t="shared" si="24"/>
        <v>0</v>
      </c>
      <c r="H101" s="95"/>
      <c r="I101" s="95"/>
      <c r="J101" s="94"/>
      <c r="K101" s="97"/>
      <c r="L101" s="95"/>
      <c r="M101" s="95"/>
      <c r="N101" s="94"/>
      <c r="O101" s="97"/>
      <c r="P101" s="95"/>
      <c r="Q101" s="95"/>
      <c r="R101" s="94"/>
      <c r="S101" s="97"/>
      <c r="T101" s="95"/>
      <c r="U101" s="95"/>
      <c r="V101" s="94"/>
    </row>
    <row r="102" spans="1:22" x14ac:dyDescent="0.2">
      <c r="A102" s="92">
        <f t="shared" si="19"/>
        <v>94</v>
      </c>
      <c r="B102" s="39" t="s">
        <v>130</v>
      </c>
      <c r="C102" s="18">
        <f t="shared" si="20"/>
        <v>0</v>
      </c>
      <c r="D102" s="95">
        <f t="shared" si="20"/>
        <v>0</v>
      </c>
      <c r="E102" s="95"/>
      <c r="F102" s="96"/>
      <c r="G102" s="97">
        <f t="shared" si="24"/>
        <v>0</v>
      </c>
      <c r="H102" s="95"/>
      <c r="I102" s="95"/>
      <c r="J102" s="94"/>
      <c r="K102" s="97"/>
      <c r="L102" s="95"/>
      <c r="M102" s="95"/>
      <c r="N102" s="94"/>
      <c r="O102" s="97"/>
      <c r="P102" s="95"/>
      <c r="Q102" s="95"/>
      <c r="R102" s="94"/>
      <c r="S102" s="97"/>
      <c r="T102" s="95"/>
      <c r="U102" s="95"/>
      <c r="V102" s="94"/>
    </row>
    <row r="103" spans="1:22" x14ac:dyDescent="0.2">
      <c r="A103" s="92">
        <v>95</v>
      </c>
      <c r="B103" s="120" t="s">
        <v>131</v>
      </c>
      <c r="C103" s="18">
        <f t="shared" si="20"/>
        <v>0</v>
      </c>
      <c r="D103" s="95">
        <f t="shared" si="20"/>
        <v>0</v>
      </c>
      <c r="E103" s="95"/>
      <c r="F103" s="96"/>
      <c r="G103" s="97">
        <f t="shared" si="24"/>
        <v>0</v>
      </c>
      <c r="H103" s="95"/>
      <c r="I103" s="95"/>
      <c r="J103" s="94"/>
      <c r="K103" s="97"/>
      <c r="L103" s="95"/>
      <c r="M103" s="95"/>
      <c r="N103" s="94"/>
      <c r="O103" s="97"/>
      <c r="P103" s="95"/>
      <c r="Q103" s="95"/>
      <c r="R103" s="94"/>
      <c r="S103" s="97"/>
      <c r="T103" s="95"/>
      <c r="U103" s="95"/>
      <c r="V103" s="94"/>
    </row>
    <row r="104" spans="1:22" x14ac:dyDescent="0.2">
      <c r="A104" s="92">
        <f t="shared" si="19"/>
        <v>96</v>
      </c>
      <c r="B104" s="120" t="s">
        <v>132</v>
      </c>
      <c r="C104" s="18">
        <f t="shared" si="20"/>
        <v>0</v>
      </c>
      <c r="D104" s="95">
        <f t="shared" si="20"/>
        <v>0</v>
      </c>
      <c r="E104" s="95"/>
      <c r="F104" s="96"/>
      <c r="G104" s="97">
        <f t="shared" si="24"/>
        <v>0</v>
      </c>
      <c r="H104" s="95"/>
      <c r="I104" s="95"/>
      <c r="J104" s="94"/>
      <c r="K104" s="97"/>
      <c r="L104" s="95"/>
      <c r="M104" s="95"/>
      <c r="N104" s="94"/>
      <c r="O104" s="97"/>
      <c r="P104" s="95"/>
      <c r="Q104" s="95"/>
      <c r="R104" s="94"/>
      <c r="S104" s="97"/>
      <c r="T104" s="95"/>
      <c r="U104" s="95"/>
      <c r="V104" s="94"/>
    </row>
    <row r="105" spans="1:22" x14ac:dyDescent="0.2">
      <c r="A105" s="92">
        <v>97</v>
      </c>
      <c r="B105" s="120" t="s">
        <v>133</v>
      </c>
      <c r="C105" s="18">
        <f t="shared" si="20"/>
        <v>0</v>
      </c>
      <c r="D105" s="95">
        <f t="shared" si="20"/>
        <v>0</v>
      </c>
      <c r="E105" s="95"/>
      <c r="F105" s="96"/>
      <c r="G105" s="97">
        <f t="shared" si="24"/>
        <v>0</v>
      </c>
      <c r="H105" s="95"/>
      <c r="I105" s="95"/>
      <c r="J105" s="94"/>
      <c r="K105" s="97"/>
      <c r="L105" s="95"/>
      <c r="M105" s="95"/>
      <c r="N105" s="94"/>
      <c r="O105" s="97"/>
      <c r="P105" s="95"/>
      <c r="Q105" s="95"/>
      <c r="R105" s="94"/>
      <c r="S105" s="97"/>
      <c r="T105" s="95"/>
      <c r="U105" s="95"/>
      <c r="V105" s="94"/>
    </row>
    <row r="106" spans="1:22" x14ac:dyDescent="0.2">
      <c r="A106" s="92">
        <v>98</v>
      </c>
      <c r="B106" s="39" t="s">
        <v>134</v>
      </c>
      <c r="C106" s="18">
        <f t="shared" si="20"/>
        <v>0</v>
      </c>
      <c r="D106" s="95">
        <f t="shared" si="20"/>
        <v>0</v>
      </c>
      <c r="E106" s="95"/>
      <c r="F106" s="96"/>
      <c r="G106" s="97">
        <f t="shared" si="24"/>
        <v>0</v>
      </c>
      <c r="H106" s="95"/>
      <c r="I106" s="95"/>
      <c r="J106" s="94"/>
      <c r="K106" s="97"/>
      <c r="L106" s="95"/>
      <c r="M106" s="95"/>
      <c r="N106" s="94"/>
      <c r="O106" s="97"/>
      <c r="P106" s="95"/>
      <c r="Q106" s="95"/>
      <c r="R106" s="94"/>
      <c r="S106" s="97"/>
      <c r="T106" s="95"/>
      <c r="U106" s="95"/>
      <c r="V106" s="94"/>
    </row>
    <row r="107" spans="1:22" x14ac:dyDescent="0.2">
      <c r="A107" s="92">
        <v>99</v>
      </c>
      <c r="B107" s="39" t="s">
        <v>135</v>
      </c>
      <c r="C107" s="18">
        <f t="shared" si="20"/>
        <v>0</v>
      </c>
      <c r="D107" s="95">
        <f t="shared" si="20"/>
        <v>0</v>
      </c>
      <c r="E107" s="95"/>
      <c r="F107" s="96"/>
      <c r="G107" s="97">
        <f t="shared" si="24"/>
        <v>0</v>
      </c>
      <c r="H107" s="95"/>
      <c r="I107" s="95"/>
      <c r="J107" s="94"/>
      <c r="K107" s="97"/>
      <c r="L107" s="95"/>
      <c r="M107" s="95"/>
      <c r="N107" s="94"/>
      <c r="O107" s="97"/>
      <c r="P107" s="95"/>
      <c r="Q107" s="95"/>
      <c r="R107" s="94"/>
      <c r="S107" s="97"/>
      <c r="T107" s="95"/>
      <c r="U107" s="95"/>
      <c r="V107" s="94"/>
    </row>
    <row r="108" spans="1:22" x14ac:dyDescent="0.2">
      <c r="A108" s="92">
        <v>100</v>
      </c>
      <c r="B108" s="39" t="s">
        <v>136</v>
      </c>
      <c r="C108" s="18">
        <f t="shared" si="20"/>
        <v>0</v>
      </c>
      <c r="D108" s="95">
        <f t="shared" si="20"/>
        <v>0</v>
      </c>
      <c r="E108" s="95"/>
      <c r="F108" s="96"/>
      <c r="G108" s="97">
        <f t="shared" si="24"/>
        <v>0</v>
      </c>
      <c r="H108" s="95"/>
      <c r="I108" s="95"/>
      <c r="J108" s="94"/>
      <c r="K108" s="97"/>
      <c r="L108" s="95"/>
      <c r="M108" s="95"/>
      <c r="N108" s="94"/>
      <c r="O108" s="97"/>
      <c r="P108" s="95"/>
      <c r="Q108" s="95"/>
      <c r="R108" s="94"/>
      <c r="S108" s="97"/>
      <c r="T108" s="95"/>
      <c r="U108" s="95"/>
      <c r="V108" s="94"/>
    </row>
    <row r="109" spans="1:22" x14ac:dyDescent="0.2">
      <c r="A109" s="92">
        <v>101</v>
      </c>
      <c r="B109" s="39" t="s">
        <v>137</v>
      </c>
      <c r="C109" s="18">
        <f t="shared" si="20"/>
        <v>0</v>
      </c>
      <c r="D109" s="95">
        <f t="shared" si="20"/>
        <v>0</v>
      </c>
      <c r="E109" s="95"/>
      <c r="F109" s="96"/>
      <c r="G109" s="97">
        <f t="shared" si="24"/>
        <v>0</v>
      </c>
      <c r="H109" s="95"/>
      <c r="I109" s="95"/>
      <c r="J109" s="94"/>
      <c r="K109" s="97"/>
      <c r="L109" s="95"/>
      <c r="M109" s="95"/>
      <c r="N109" s="94"/>
      <c r="O109" s="97"/>
      <c r="P109" s="95"/>
      <c r="Q109" s="95"/>
      <c r="R109" s="94"/>
      <c r="S109" s="97"/>
      <c r="T109" s="95"/>
      <c r="U109" s="95"/>
      <c r="V109" s="94"/>
    </row>
    <row r="110" spans="1:22" x14ac:dyDescent="0.2">
      <c r="A110" s="92">
        <v>102</v>
      </c>
      <c r="B110" s="39" t="s">
        <v>138</v>
      </c>
      <c r="C110" s="18">
        <f t="shared" si="20"/>
        <v>0</v>
      </c>
      <c r="D110" s="95">
        <f t="shared" si="20"/>
        <v>0</v>
      </c>
      <c r="E110" s="95"/>
      <c r="F110" s="96"/>
      <c r="G110" s="97">
        <f t="shared" si="24"/>
        <v>0</v>
      </c>
      <c r="H110" s="95"/>
      <c r="I110" s="95"/>
      <c r="J110" s="94"/>
      <c r="K110" s="97"/>
      <c r="L110" s="95"/>
      <c r="M110" s="95"/>
      <c r="N110" s="94"/>
      <c r="O110" s="97"/>
      <c r="P110" s="95"/>
      <c r="Q110" s="95"/>
      <c r="R110" s="94"/>
      <c r="S110" s="97"/>
      <c r="T110" s="95"/>
      <c r="U110" s="95"/>
      <c r="V110" s="94"/>
    </row>
    <row r="111" spans="1:22" x14ac:dyDescent="0.2">
      <c r="A111" s="92">
        <v>103</v>
      </c>
      <c r="B111" s="23" t="s">
        <v>3</v>
      </c>
      <c r="C111" s="37">
        <f t="shared" si="20"/>
        <v>0</v>
      </c>
      <c r="D111" s="134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7"/>
      <c r="L111" s="95"/>
      <c r="M111" s="95"/>
      <c r="N111" s="94"/>
      <c r="O111" s="97"/>
      <c r="P111" s="95"/>
      <c r="Q111" s="95"/>
      <c r="R111" s="94"/>
      <c r="S111" s="37">
        <f>T111+V111</f>
        <v>0</v>
      </c>
      <c r="T111" s="134"/>
      <c r="U111" s="25"/>
      <c r="V111" s="28"/>
    </row>
    <row r="112" spans="1:22" x14ac:dyDescent="0.2">
      <c r="A112" s="92">
        <v>104</v>
      </c>
      <c r="B112" s="39" t="s">
        <v>139</v>
      </c>
      <c r="C112" s="135">
        <f t="shared" si="20"/>
        <v>0</v>
      </c>
      <c r="D112" s="136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7"/>
      <c r="L112" s="95"/>
      <c r="M112" s="95"/>
      <c r="N112" s="94"/>
      <c r="O112" s="97"/>
      <c r="P112" s="95"/>
      <c r="Q112" s="95"/>
      <c r="R112" s="94"/>
      <c r="S112" s="37"/>
      <c r="T112" s="134"/>
      <c r="U112" s="25"/>
      <c r="V112" s="28"/>
    </row>
    <row r="113" spans="1:22" x14ac:dyDescent="0.2">
      <c r="A113" s="92">
        <v>105</v>
      </c>
      <c r="B113" s="39" t="s">
        <v>140</v>
      </c>
      <c r="C113" s="135">
        <f t="shared" si="20"/>
        <v>0</v>
      </c>
      <c r="D113" s="136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7"/>
      <c r="L113" s="95"/>
      <c r="M113" s="95"/>
      <c r="N113" s="94"/>
      <c r="O113" s="97"/>
      <c r="P113" s="95"/>
      <c r="Q113" s="95"/>
      <c r="R113" s="94"/>
      <c r="S113" s="37"/>
      <c r="T113" s="134"/>
      <c r="U113" s="25"/>
      <c r="V113" s="28"/>
    </row>
    <row r="114" spans="1:22" x14ac:dyDescent="0.2">
      <c r="A114" s="92">
        <v>106</v>
      </c>
      <c r="B114" s="23" t="s">
        <v>4</v>
      </c>
      <c r="C114" s="37">
        <f t="shared" si="20"/>
        <v>0</v>
      </c>
      <c r="D114" s="134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4"/>
      <c r="K114" s="97"/>
      <c r="L114" s="95"/>
      <c r="M114" s="95"/>
      <c r="N114" s="94"/>
      <c r="O114" s="97"/>
      <c r="P114" s="95"/>
      <c r="Q114" s="95"/>
      <c r="R114" s="94"/>
      <c r="S114" s="37">
        <f>T114+V114</f>
        <v>0</v>
      </c>
      <c r="T114" s="134"/>
      <c r="U114" s="25"/>
      <c r="V114" s="28"/>
    </row>
    <row r="115" spans="1:22" x14ac:dyDescent="0.2">
      <c r="A115" s="92">
        <v>107</v>
      </c>
      <c r="B115" s="137" t="s">
        <v>63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4"/>
      <c r="K115" s="97"/>
      <c r="L115" s="95"/>
      <c r="M115" s="95"/>
      <c r="N115" s="94"/>
      <c r="O115" s="97"/>
      <c r="P115" s="95"/>
      <c r="Q115" s="95"/>
      <c r="R115" s="94"/>
      <c r="S115" s="27"/>
      <c r="T115" s="25"/>
      <c r="U115" s="25"/>
      <c r="V115" s="28"/>
    </row>
    <row r="116" spans="1:22" x14ac:dyDescent="0.2">
      <c r="A116" s="92">
        <v>108</v>
      </c>
      <c r="B116" s="137" t="s">
        <v>64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4"/>
      <c r="K116" s="97"/>
      <c r="L116" s="95"/>
      <c r="M116" s="95"/>
      <c r="N116" s="94"/>
      <c r="O116" s="97"/>
      <c r="P116" s="95"/>
      <c r="Q116" s="95"/>
      <c r="R116" s="94"/>
      <c r="S116" s="27"/>
      <c r="T116" s="25"/>
      <c r="U116" s="25"/>
      <c r="V116" s="28"/>
    </row>
    <row r="117" spans="1:22" x14ac:dyDescent="0.2">
      <c r="A117" s="92">
        <v>109</v>
      </c>
      <c r="B117" s="23" t="s">
        <v>141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7"/>
      <c r="L117" s="95"/>
      <c r="M117" s="95"/>
      <c r="N117" s="94"/>
      <c r="O117" s="97"/>
      <c r="P117" s="95"/>
      <c r="Q117" s="95"/>
      <c r="R117" s="94"/>
      <c r="S117" s="27">
        <f>T117+V117</f>
        <v>0</v>
      </c>
      <c r="T117" s="25"/>
      <c r="U117" s="25"/>
      <c r="V117" s="28"/>
    </row>
    <row r="118" spans="1:22" x14ac:dyDescent="0.2">
      <c r="A118" s="92">
        <v>110</v>
      </c>
      <c r="B118" s="53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7"/>
      <c r="L118" s="95"/>
      <c r="M118" s="95"/>
      <c r="N118" s="94"/>
      <c r="O118" s="97"/>
      <c r="P118" s="95"/>
      <c r="Q118" s="95"/>
      <c r="R118" s="94"/>
      <c r="S118" s="27"/>
      <c r="T118" s="25"/>
      <c r="U118" s="25"/>
      <c r="V118" s="28"/>
    </row>
    <row r="119" spans="1:22" x14ac:dyDescent="0.2">
      <c r="A119" s="92">
        <v>111</v>
      </c>
      <c r="B119" s="138" t="s">
        <v>142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7"/>
      <c r="L119" s="95"/>
      <c r="M119" s="95"/>
      <c r="N119" s="94"/>
      <c r="O119" s="97"/>
      <c r="P119" s="95"/>
      <c r="Q119" s="95"/>
      <c r="R119" s="94"/>
      <c r="S119" s="27"/>
      <c r="T119" s="25"/>
      <c r="U119" s="25"/>
      <c r="V119" s="28"/>
    </row>
    <row r="120" spans="1:22" x14ac:dyDescent="0.2">
      <c r="A120" s="92">
        <v>112</v>
      </c>
      <c r="B120" s="138" t="s">
        <v>65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7"/>
      <c r="L120" s="95"/>
      <c r="M120" s="95"/>
      <c r="N120" s="94"/>
      <c r="O120" s="97"/>
      <c r="P120" s="95"/>
      <c r="Q120" s="95"/>
      <c r="R120" s="94"/>
      <c r="S120" s="27"/>
      <c r="T120" s="25"/>
      <c r="U120" s="25"/>
      <c r="V120" s="28"/>
    </row>
    <row r="121" spans="1:22" ht="25.5" x14ac:dyDescent="0.2">
      <c r="A121" s="92">
        <v>113</v>
      </c>
      <c r="B121" s="139" t="s">
        <v>66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7"/>
      <c r="L121" s="95"/>
      <c r="M121" s="95"/>
      <c r="N121" s="94"/>
      <c r="O121" s="97"/>
      <c r="P121" s="95"/>
      <c r="Q121" s="95"/>
      <c r="R121" s="94"/>
      <c r="S121" s="27"/>
      <c r="T121" s="25"/>
      <c r="U121" s="25"/>
      <c r="V121" s="28"/>
    </row>
    <row r="122" spans="1:22" ht="25.5" x14ac:dyDescent="0.2">
      <c r="A122" s="92">
        <v>114</v>
      </c>
      <c r="B122" s="33" t="s">
        <v>34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7"/>
      <c r="L122" s="95"/>
      <c r="M122" s="95"/>
      <c r="N122" s="94"/>
      <c r="O122" s="97"/>
      <c r="P122" s="95"/>
      <c r="Q122" s="95"/>
      <c r="R122" s="94"/>
      <c r="S122" s="27">
        <f>T122+V122</f>
        <v>0</v>
      </c>
      <c r="T122" s="25"/>
      <c r="U122" s="25"/>
      <c r="V122" s="28"/>
    </row>
    <row r="123" spans="1:22" x14ac:dyDescent="0.2">
      <c r="A123" s="92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7"/>
      <c r="L123" s="95"/>
      <c r="M123" s="95"/>
      <c r="N123" s="94"/>
      <c r="O123" s="97"/>
      <c r="P123" s="95"/>
      <c r="Q123" s="95"/>
      <c r="R123" s="94"/>
      <c r="S123" s="27">
        <f t="shared" ref="S123:S131" si="25">T123+V123</f>
        <v>0</v>
      </c>
      <c r="T123" s="25"/>
      <c r="U123" s="21"/>
      <c r="V123" s="30"/>
    </row>
    <row r="124" spans="1:22" x14ac:dyDescent="0.2">
      <c r="A124" s="92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7"/>
      <c r="L124" s="95"/>
      <c r="M124" s="95"/>
      <c r="N124" s="94"/>
      <c r="O124" s="97"/>
      <c r="P124" s="95"/>
      <c r="Q124" s="95"/>
      <c r="R124" s="94"/>
      <c r="S124" s="27">
        <f t="shared" si="25"/>
        <v>0</v>
      </c>
      <c r="T124" s="25"/>
      <c r="U124" s="21"/>
      <c r="V124" s="30"/>
    </row>
    <row r="125" spans="1:22" x14ac:dyDescent="0.2">
      <c r="A125" s="92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7"/>
      <c r="L125" s="95"/>
      <c r="M125" s="95"/>
      <c r="N125" s="94"/>
      <c r="O125" s="97"/>
      <c r="P125" s="95"/>
      <c r="Q125" s="95"/>
      <c r="R125" s="94"/>
      <c r="S125" s="27">
        <f t="shared" si="25"/>
        <v>0</v>
      </c>
      <c r="T125" s="25"/>
      <c r="U125" s="21"/>
      <c r="V125" s="30"/>
    </row>
    <row r="126" spans="1:22" x14ac:dyDescent="0.2">
      <c r="A126" s="92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7"/>
      <c r="L126" s="95"/>
      <c r="M126" s="95"/>
      <c r="N126" s="94"/>
      <c r="O126" s="97"/>
      <c r="P126" s="95"/>
      <c r="Q126" s="95"/>
      <c r="R126" s="94"/>
      <c r="S126" s="27"/>
      <c r="T126" s="25"/>
      <c r="U126" s="21"/>
      <c r="V126" s="30"/>
    </row>
    <row r="127" spans="1:22" x14ac:dyDescent="0.2">
      <c r="A127" s="92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7"/>
      <c r="L127" s="95"/>
      <c r="M127" s="95"/>
      <c r="N127" s="94"/>
      <c r="O127" s="97"/>
      <c r="P127" s="95"/>
      <c r="Q127" s="95"/>
      <c r="R127" s="94"/>
      <c r="S127" s="27">
        <f t="shared" si="25"/>
        <v>0</v>
      </c>
      <c r="T127" s="25"/>
      <c r="U127" s="25"/>
      <c r="V127" s="30"/>
    </row>
    <row r="128" spans="1:22" x14ac:dyDescent="0.2">
      <c r="A128" s="92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7"/>
      <c r="L128" s="95"/>
      <c r="M128" s="95"/>
      <c r="N128" s="94"/>
      <c r="O128" s="97"/>
      <c r="P128" s="95"/>
      <c r="Q128" s="95"/>
      <c r="R128" s="94"/>
      <c r="S128" s="27">
        <f t="shared" si="25"/>
        <v>0</v>
      </c>
      <c r="T128" s="25"/>
      <c r="U128" s="21"/>
      <c r="V128" s="30"/>
    </row>
    <row r="129" spans="1:22" x14ac:dyDescent="0.2">
      <c r="A129" s="92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7"/>
      <c r="L129" s="95"/>
      <c r="M129" s="95"/>
      <c r="N129" s="94"/>
      <c r="O129" s="97"/>
      <c r="P129" s="95"/>
      <c r="Q129" s="95"/>
      <c r="R129" s="94"/>
      <c r="S129" s="27"/>
      <c r="T129" s="25"/>
      <c r="U129" s="21"/>
      <c r="V129" s="30"/>
    </row>
    <row r="130" spans="1:22" x14ac:dyDescent="0.2">
      <c r="A130" s="92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7"/>
      <c r="L130" s="95"/>
      <c r="M130" s="95"/>
      <c r="N130" s="94"/>
      <c r="O130" s="97"/>
      <c r="P130" s="95"/>
      <c r="Q130" s="95"/>
      <c r="R130" s="94"/>
      <c r="S130" s="27"/>
      <c r="T130" s="25"/>
      <c r="U130" s="21"/>
      <c r="V130" s="30"/>
    </row>
    <row r="131" spans="1:22" x14ac:dyDescent="0.2">
      <c r="A131" s="92">
        <f t="shared" si="19"/>
        <v>123</v>
      </c>
      <c r="B131" s="23" t="s">
        <v>29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7"/>
      <c r="L131" s="95"/>
      <c r="M131" s="95"/>
      <c r="N131" s="94"/>
      <c r="O131" s="97"/>
      <c r="P131" s="95"/>
      <c r="Q131" s="95"/>
      <c r="R131" s="94"/>
      <c r="S131" s="27">
        <f t="shared" si="25"/>
        <v>0</v>
      </c>
      <c r="T131" s="25"/>
      <c r="U131" s="21"/>
      <c r="V131" s="30"/>
    </row>
    <row r="132" spans="1:22" x14ac:dyDescent="0.2">
      <c r="A132" s="92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4">
        <f t="shared" si="24"/>
        <v>0</v>
      </c>
      <c r="H132" s="25"/>
      <c r="I132" s="25"/>
      <c r="J132" s="30"/>
      <c r="K132" s="97"/>
      <c r="L132" s="95"/>
      <c r="M132" s="95"/>
      <c r="N132" s="94"/>
      <c r="O132" s="97"/>
      <c r="P132" s="95"/>
      <c r="Q132" s="95"/>
      <c r="R132" s="94"/>
      <c r="S132" s="27"/>
      <c r="T132" s="21"/>
      <c r="U132" s="21"/>
      <c r="V132" s="30"/>
    </row>
    <row r="133" spans="1:22" x14ac:dyDescent="0.2">
      <c r="A133" s="92">
        <f t="shared" si="19"/>
        <v>125</v>
      </c>
      <c r="B133" s="23" t="s">
        <v>143</v>
      </c>
      <c r="C133" s="27">
        <f t="shared" si="20"/>
        <v>0</v>
      </c>
      <c r="D133" s="25">
        <f t="shared" si="20"/>
        <v>0</v>
      </c>
      <c r="E133" s="25"/>
      <c r="F133" s="26"/>
      <c r="G133" s="34">
        <f>G134</f>
        <v>0</v>
      </c>
      <c r="H133" s="25"/>
      <c r="I133" s="25"/>
      <c r="J133" s="99"/>
      <c r="K133" s="104"/>
      <c r="L133" s="95"/>
      <c r="M133" s="95"/>
      <c r="N133" s="99"/>
      <c r="O133" s="104"/>
      <c r="P133" s="95"/>
      <c r="Q133" s="95"/>
      <c r="R133" s="99"/>
      <c r="S133" s="104"/>
      <c r="T133" s="95"/>
      <c r="U133" s="95"/>
      <c r="V133" s="99"/>
    </row>
    <row r="134" spans="1:22" x14ac:dyDescent="0.2">
      <c r="A134" s="92">
        <f t="shared" si="19"/>
        <v>126</v>
      </c>
      <c r="B134" s="23" t="s">
        <v>144</v>
      </c>
      <c r="C134" s="18">
        <f t="shared" si="20"/>
        <v>0</v>
      </c>
      <c r="D134" s="21">
        <f t="shared" si="20"/>
        <v>0</v>
      </c>
      <c r="E134" s="25"/>
      <c r="F134" s="26"/>
      <c r="G134" s="104">
        <f t="shared" si="24"/>
        <v>0</v>
      </c>
      <c r="H134" s="21"/>
      <c r="I134" s="25"/>
      <c r="J134" s="99"/>
      <c r="K134" s="104"/>
      <c r="L134" s="95"/>
      <c r="M134" s="95"/>
      <c r="N134" s="99"/>
      <c r="O134" s="104"/>
      <c r="P134" s="95"/>
      <c r="Q134" s="95"/>
      <c r="R134" s="99"/>
      <c r="S134" s="34"/>
      <c r="T134" s="25"/>
      <c r="U134" s="25"/>
      <c r="V134" s="35"/>
    </row>
    <row r="135" spans="1:22" x14ac:dyDescent="0.2">
      <c r="A135" s="92">
        <f t="shared" si="19"/>
        <v>127</v>
      </c>
      <c r="B135" s="23" t="s">
        <v>108</v>
      </c>
      <c r="C135" s="27">
        <f t="shared" si="20"/>
        <v>0</v>
      </c>
      <c r="D135" s="25">
        <f t="shared" si="20"/>
        <v>0</v>
      </c>
      <c r="E135" s="25"/>
      <c r="F135" s="26"/>
      <c r="G135" s="34">
        <f>G136+G137</f>
        <v>0</v>
      </c>
      <c r="H135" s="25"/>
      <c r="I135" s="95"/>
      <c r="J135" s="99"/>
      <c r="K135" s="104"/>
      <c r="L135" s="95"/>
      <c r="M135" s="95"/>
      <c r="N135" s="99"/>
      <c r="O135" s="104"/>
      <c r="P135" s="95"/>
      <c r="Q135" s="95"/>
      <c r="R135" s="99"/>
      <c r="S135" s="104"/>
      <c r="T135" s="95"/>
      <c r="U135" s="95"/>
      <c r="V135" s="99"/>
    </row>
    <row r="136" spans="1:22" x14ac:dyDescent="0.2">
      <c r="A136" s="92">
        <f t="shared" si="19"/>
        <v>128</v>
      </c>
      <c r="B136" s="39" t="s">
        <v>145</v>
      </c>
      <c r="C136" s="18">
        <f t="shared" si="20"/>
        <v>0</v>
      </c>
      <c r="D136" s="21">
        <f t="shared" si="20"/>
        <v>0</v>
      </c>
      <c r="E136" s="25"/>
      <c r="F136" s="26"/>
      <c r="G136" s="97">
        <f t="shared" si="24"/>
        <v>0</v>
      </c>
      <c r="H136" s="21"/>
      <c r="I136" s="25"/>
      <c r="J136" s="94"/>
      <c r="K136" s="97"/>
      <c r="L136" s="95"/>
      <c r="M136" s="95"/>
      <c r="N136" s="94"/>
      <c r="O136" s="97"/>
      <c r="P136" s="95"/>
      <c r="Q136" s="95"/>
      <c r="R136" s="94"/>
      <c r="S136" s="27"/>
      <c r="T136" s="25"/>
      <c r="U136" s="25"/>
      <c r="V136" s="28"/>
    </row>
    <row r="137" spans="1:22" x14ac:dyDescent="0.2">
      <c r="A137" s="92">
        <f t="shared" si="19"/>
        <v>129</v>
      </c>
      <c r="B137" s="140" t="s">
        <v>146</v>
      </c>
      <c r="C137" s="18">
        <f t="shared" si="20"/>
        <v>0</v>
      </c>
      <c r="D137" s="21">
        <f t="shared" si="20"/>
        <v>0</v>
      </c>
      <c r="E137" s="25"/>
      <c r="F137" s="26"/>
      <c r="G137" s="97">
        <f t="shared" si="24"/>
        <v>0</v>
      </c>
      <c r="H137" s="21"/>
      <c r="I137" s="25"/>
      <c r="J137" s="94"/>
      <c r="K137" s="97"/>
      <c r="L137" s="95"/>
      <c r="M137" s="95"/>
      <c r="N137" s="94"/>
      <c r="O137" s="97"/>
      <c r="P137" s="95"/>
      <c r="Q137" s="95"/>
      <c r="R137" s="94"/>
      <c r="S137" s="27"/>
      <c r="T137" s="25"/>
      <c r="U137" s="25"/>
      <c r="V137" s="28"/>
    </row>
    <row r="138" spans="1:22" x14ac:dyDescent="0.2">
      <c r="A138" s="92">
        <v>130</v>
      </c>
      <c r="B138" s="23" t="s">
        <v>81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4"/>
      <c r="K138" s="97"/>
      <c r="L138" s="95"/>
      <c r="M138" s="95"/>
      <c r="N138" s="94"/>
      <c r="O138" s="97"/>
      <c r="P138" s="95"/>
      <c r="Q138" s="95"/>
      <c r="R138" s="94"/>
      <c r="S138" s="27">
        <f>T138+V138</f>
        <v>4</v>
      </c>
      <c r="T138" s="25">
        <v>4</v>
      </c>
      <c r="U138" s="25"/>
      <c r="V138" s="28"/>
    </row>
    <row r="139" spans="1:22" ht="13.5" thickBot="1" x14ac:dyDescent="0.25">
      <c r="A139" s="121">
        <v>131</v>
      </c>
      <c r="B139" s="41" t="s">
        <v>125</v>
      </c>
      <c r="C139" s="45">
        <f>G139+K139+O139+S139</f>
        <v>27.847999999999999</v>
      </c>
      <c r="D139" s="43">
        <f>H139+L139+P139+T139</f>
        <v>27.847999999999999</v>
      </c>
      <c r="E139" s="43">
        <f>I139+M139+Q139+U139</f>
        <v>19.053999999999998</v>
      </c>
      <c r="F139" s="44"/>
      <c r="G139" s="56">
        <f>+H139</f>
        <v>27.448</v>
      </c>
      <c r="H139" s="55">
        <v>27.448</v>
      </c>
      <c r="I139" s="55">
        <v>19.053999999999998</v>
      </c>
      <c r="J139" s="124"/>
      <c r="K139" s="141"/>
      <c r="L139" s="142"/>
      <c r="M139" s="142"/>
      <c r="N139" s="143"/>
      <c r="O139" s="141"/>
      <c r="P139" s="142"/>
      <c r="Q139" s="142"/>
      <c r="R139" s="143"/>
      <c r="S139" s="27">
        <f>T139+V139</f>
        <v>0.4</v>
      </c>
      <c r="T139" s="43">
        <v>0.4</v>
      </c>
      <c r="U139" s="43"/>
      <c r="V139" s="46"/>
    </row>
    <row r="140" spans="1:22" ht="45.75" thickBot="1" x14ac:dyDescent="0.25">
      <c r="A140" s="72">
        <v>132</v>
      </c>
      <c r="B140" s="144" t="s">
        <v>147</v>
      </c>
      <c r="C140" s="74">
        <f t="shared" si="20"/>
        <v>0</v>
      </c>
      <c r="D140" s="61">
        <f t="shared" si="20"/>
        <v>0</v>
      </c>
      <c r="E140" s="61">
        <f t="shared" si="20"/>
        <v>0</v>
      </c>
      <c r="F140" s="64">
        <f t="shared" si="20"/>
        <v>0</v>
      </c>
      <c r="G140" s="74">
        <f>G141+SUM(G157:G168)+G170+G173</f>
        <v>0</v>
      </c>
      <c r="H140" s="63">
        <f>H141+SUM(H157:H168)+H170+H173</f>
        <v>0</v>
      </c>
      <c r="I140" s="61">
        <f>I141+SUM(I157:I168)+I170+I173</f>
        <v>0</v>
      </c>
      <c r="J140" s="66">
        <f>J141+SUM(J157:J168)+J170+J173</f>
        <v>0</v>
      </c>
      <c r="K140" s="75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6"/>
      <c r="O140" s="74"/>
      <c r="P140" s="61"/>
      <c r="Q140" s="61"/>
      <c r="R140" s="66"/>
      <c r="S140" s="74">
        <f>S141+SUM(S157:S168)+S170+S173</f>
        <v>0</v>
      </c>
      <c r="T140" s="61">
        <f>T157+T173</f>
        <v>0</v>
      </c>
      <c r="U140" s="61">
        <f>U157+U173</f>
        <v>0</v>
      </c>
      <c r="V140" s="66"/>
    </row>
    <row r="141" spans="1:22" x14ac:dyDescent="0.2">
      <c r="A141" s="77">
        <f t="shared" si="19"/>
        <v>133</v>
      </c>
      <c r="B141" s="91" t="s">
        <v>93</v>
      </c>
      <c r="C141" s="86">
        <f t="shared" si="20"/>
        <v>0</v>
      </c>
      <c r="D141" s="84">
        <f t="shared" si="20"/>
        <v>0</v>
      </c>
      <c r="E141" s="84"/>
      <c r="F141" s="87">
        <f t="shared" si="20"/>
        <v>0</v>
      </c>
      <c r="G141" s="84">
        <f>SUM(G142:G156)</f>
        <v>0</v>
      </c>
      <c r="H141" s="84">
        <f>SUM(H142:H156)</f>
        <v>0</v>
      </c>
      <c r="I141" s="84"/>
      <c r="J141" s="88">
        <f>SUM(J142:J156)</f>
        <v>0</v>
      </c>
      <c r="K141" s="89">
        <f>SUM(K142:K153)+K154</f>
        <v>0</v>
      </c>
      <c r="L141" s="84">
        <f>SUM(L142:L153)</f>
        <v>0</v>
      </c>
      <c r="M141" s="84">
        <f>SUM(M142:M153)</f>
        <v>0</v>
      </c>
      <c r="N141" s="114"/>
      <c r="O141" s="133"/>
      <c r="P141" s="118"/>
      <c r="Q141" s="118"/>
      <c r="R141" s="114"/>
      <c r="S141" s="133"/>
      <c r="T141" s="118"/>
      <c r="U141" s="118"/>
      <c r="V141" s="114"/>
    </row>
    <row r="142" spans="1:22" x14ac:dyDescent="0.2">
      <c r="A142" s="92">
        <f t="shared" si="19"/>
        <v>134</v>
      </c>
      <c r="B142" s="39" t="s">
        <v>148</v>
      </c>
      <c r="C142" s="18">
        <f t="shared" si="20"/>
        <v>0</v>
      </c>
      <c r="D142" s="95">
        <f t="shared" si="20"/>
        <v>0</v>
      </c>
      <c r="E142" s="25"/>
      <c r="F142" s="28"/>
      <c r="G142" s="101">
        <f t="shared" si="24"/>
        <v>0</v>
      </c>
      <c r="H142" s="95"/>
      <c r="I142" s="95"/>
      <c r="J142" s="96"/>
      <c r="K142" s="97"/>
      <c r="L142" s="95"/>
      <c r="M142" s="95"/>
      <c r="N142" s="94"/>
      <c r="O142" s="97"/>
      <c r="P142" s="95"/>
      <c r="Q142" s="95"/>
      <c r="R142" s="94"/>
      <c r="S142" s="97"/>
      <c r="T142" s="95"/>
      <c r="U142" s="95"/>
      <c r="V142" s="94"/>
    </row>
    <row r="143" spans="1:22" x14ac:dyDescent="0.2">
      <c r="A143" s="92">
        <f>+A142+1</f>
        <v>135</v>
      </c>
      <c r="B143" s="39" t="s">
        <v>149</v>
      </c>
      <c r="C143" s="18">
        <f t="shared" si="20"/>
        <v>0</v>
      </c>
      <c r="D143" s="95">
        <f t="shared" si="20"/>
        <v>0</v>
      </c>
      <c r="E143" s="25"/>
      <c r="F143" s="28"/>
      <c r="G143" s="101">
        <f t="shared" si="24"/>
        <v>0</v>
      </c>
      <c r="H143" s="95"/>
      <c r="I143" s="95"/>
      <c r="J143" s="96"/>
      <c r="K143" s="97"/>
      <c r="L143" s="95"/>
      <c r="M143" s="95"/>
      <c r="N143" s="94"/>
      <c r="O143" s="97"/>
      <c r="P143" s="95"/>
      <c r="Q143" s="95"/>
      <c r="R143" s="94"/>
      <c r="S143" s="97"/>
      <c r="T143" s="95"/>
      <c r="U143" s="95"/>
      <c r="V143" s="94"/>
    </row>
    <row r="144" spans="1:22" x14ac:dyDescent="0.2">
      <c r="A144" s="92">
        <f>+A143+1</f>
        <v>136</v>
      </c>
      <c r="B144" s="39" t="s">
        <v>150</v>
      </c>
      <c r="C144" s="18">
        <f t="shared" si="20"/>
        <v>0</v>
      </c>
      <c r="D144" s="95">
        <f t="shared" si="20"/>
        <v>0</v>
      </c>
      <c r="E144" s="25"/>
      <c r="F144" s="28"/>
      <c r="G144" s="101">
        <f t="shared" si="24"/>
        <v>0</v>
      </c>
      <c r="H144" s="95"/>
      <c r="I144" s="95"/>
      <c r="J144" s="96"/>
      <c r="K144" s="97"/>
      <c r="L144" s="95"/>
      <c r="M144" s="95"/>
      <c r="N144" s="94"/>
      <c r="O144" s="97"/>
      <c r="P144" s="95"/>
      <c r="Q144" s="95"/>
      <c r="R144" s="94"/>
      <c r="S144" s="97"/>
      <c r="T144" s="95"/>
      <c r="U144" s="95"/>
      <c r="V144" s="94"/>
    </row>
    <row r="145" spans="1:22" x14ac:dyDescent="0.2">
      <c r="A145" s="92">
        <v>137</v>
      </c>
      <c r="B145" s="39" t="s">
        <v>151</v>
      </c>
      <c r="C145" s="18">
        <f t="shared" si="20"/>
        <v>0</v>
      </c>
      <c r="D145" s="95">
        <f t="shared" si="20"/>
        <v>0</v>
      </c>
      <c r="E145" s="25"/>
      <c r="F145" s="28"/>
      <c r="G145" s="101">
        <f t="shared" si="24"/>
        <v>0</v>
      </c>
      <c r="H145" s="93"/>
      <c r="I145" s="95"/>
      <c r="J145" s="96"/>
      <c r="K145" s="97"/>
      <c r="L145" s="95"/>
      <c r="M145" s="95"/>
      <c r="N145" s="94"/>
      <c r="O145" s="97"/>
      <c r="P145" s="95"/>
      <c r="Q145" s="95"/>
      <c r="R145" s="94"/>
      <c r="S145" s="97"/>
      <c r="T145" s="95"/>
      <c r="U145" s="95"/>
      <c r="V145" s="94"/>
    </row>
    <row r="146" spans="1:22" x14ac:dyDescent="0.2">
      <c r="A146" s="92">
        <v>138</v>
      </c>
      <c r="B146" s="120" t="s">
        <v>152</v>
      </c>
      <c r="C146" s="18">
        <f t="shared" si="20"/>
        <v>0</v>
      </c>
      <c r="D146" s="95">
        <f t="shared" si="20"/>
        <v>0</v>
      </c>
      <c r="E146" s="25"/>
      <c r="F146" s="28"/>
      <c r="G146" s="101">
        <f t="shared" si="24"/>
        <v>0</v>
      </c>
      <c r="H146" s="95"/>
      <c r="I146" s="95"/>
      <c r="J146" s="96"/>
      <c r="K146" s="97"/>
      <c r="L146" s="95"/>
      <c r="M146" s="95"/>
      <c r="N146" s="94"/>
      <c r="O146" s="97"/>
      <c r="P146" s="95"/>
      <c r="Q146" s="95"/>
      <c r="R146" s="94"/>
      <c r="S146" s="97"/>
      <c r="T146" s="95"/>
      <c r="U146" s="95"/>
      <c r="V146" s="94"/>
    </row>
    <row r="147" spans="1:22" x14ac:dyDescent="0.2">
      <c r="A147" s="92">
        <f>+A146+1</f>
        <v>139</v>
      </c>
      <c r="B147" s="39" t="s">
        <v>153</v>
      </c>
      <c r="C147" s="18">
        <f t="shared" si="20"/>
        <v>0</v>
      </c>
      <c r="D147" s="95">
        <f t="shared" si="20"/>
        <v>0</v>
      </c>
      <c r="E147" s="25"/>
      <c r="F147" s="28"/>
      <c r="G147" s="101"/>
      <c r="H147" s="95"/>
      <c r="I147" s="95"/>
      <c r="J147" s="96"/>
      <c r="K147" s="97">
        <f>L147+N147</f>
        <v>0</v>
      </c>
      <c r="L147" s="95"/>
      <c r="M147" s="95"/>
      <c r="N147" s="94"/>
      <c r="O147" s="97"/>
      <c r="P147" s="95"/>
      <c r="Q147" s="95"/>
      <c r="R147" s="94"/>
      <c r="S147" s="97"/>
      <c r="T147" s="95"/>
      <c r="U147" s="95"/>
      <c r="V147" s="94"/>
    </row>
    <row r="148" spans="1:22" x14ac:dyDescent="0.2">
      <c r="A148" s="92">
        <f>+A147+1</f>
        <v>140</v>
      </c>
      <c r="B148" s="39" t="s">
        <v>154</v>
      </c>
      <c r="C148" s="18">
        <f t="shared" si="20"/>
        <v>0</v>
      </c>
      <c r="D148" s="95">
        <f t="shared" si="20"/>
        <v>0</v>
      </c>
      <c r="E148" s="25"/>
      <c r="F148" s="28"/>
      <c r="G148" s="101"/>
      <c r="H148" s="95"/>
      <c r="I148" s="95"/>
      <c r="J148" s="96"/>
      <c r="K148" s="97">
        <f>L148+N148</f>
        <v>0</v>
      </c>
      <c r="L148" s="95"/>
      <c r="M148" s="95"/>
      <c r="N148" s="94"/>
      <c r="O148" s="97"/>
      <c r="P148" s="95"/>
      <c r="Q148" s="95"/>
      <c r="R148" s="94"/>
      <c r="S148" s="97"/>
      <c r="T148" s="95"/>
      <c r="U148" s="95"/>
      <c r="V148" s="94"/>
    </row>
    <row r="149" spans="1:22" x14ac:dyDescent="0.2">
      <c r="A149" s="92">
        <v>141</v>
      </c>
      <c r="B149" s="39" t="s">
        <v>155</v>
      </c>
      <c r="C149" s="18"/>
      <c r="D149" s="95"/>
      <c r="E149" s="25"/>
      <c r="F149" s="28"/>
      <c r="G149" s="101"/>
      <c r="H149" s="95"/>
      <c r="I149" s="95"/>
      <c r="J149" s="96"/>
      <c r="K149" s="97">
        <f>L149+N149</f>
        <v>0</v>
      </c>
      <c r="L149" s="95"/>
      <c r="M149" s="95"/>
      <c r="N149" s="94"/>
      <c r="O149" s="97"/>
      <c r="P149" s="95"/>
      <c r="Q149" s="95"/>
      <c r="R149" s="94"/>
      <c r="S149" s="97"/>
      <c r="T149" s="95"/>
      <c r="U149" s="95"/>
      <c r="V149" s="94"/>
    </row>
    <row r="150" spans="1:22" x14ac:dyDescent="0.2">
      <c r="A150" s="92">
        <v>142</v>
      </c>
      <c r="B150" s="39" t="s">
        <v>156</v>
      </c>
      <c r="C150" s="18">
        <f t="shared" si="20"/>
        <v>0</v>
      </c>
      <c r="D150" s="95">
        <f t="shared" si="20"/>
        <v>0</v>
      </c>
      <c r="E150" s="25"/>
      <c r="F150" s="28"/>
      <c r="G150" s="101">
        <f t="shared" si="24"/>
        <v>0</v>
      </c>
      <c r="H150" s="95"/>
      <c r="I150" s="95"/>
      <c r="J150" s="96"/>
      <c r="K150" s="97"/>
      <c r="L150" s="95"/>
      <c r="M150" s="95"/>
      <c r="N150" s="94"/>
      <c r="O150" s="97"/>
      <c r="P150" s="95"/>
      <c r="Q150" s="95"/>
      <c r="R150" s="94"/>
      <c r="S150" s="97"/>
      <c r="T150" s="95"/>
      <c r="U150" s="95"/>
      <c r="V150" s="94"/>
    </row>
    <row r="151" spans="1:22" ht="38.25" x14ac:dyDescent="0.2">
      <c r="A151" s="145">
        <v>143</v>
      </c>
      <c r="B151" s="146" t="s">
        <v>157</v>
      </c>
      <c r="C151" s="147">
        <f t="shared" si="20"/>
        <v>0</v>
      </c>
      <c r="D151" s="148">
        <f>H151+L151+P151+T151</f>
        <v>0</v>
      </c>
      <c r="E151" s="149"/>
      <c r="F151" s="150"/>
      <c r="G151" s="151">
        <f t="shared" si="24"/>
        <v>0</v>
      </c>
      <c r="H151" s="152"/>
      <c r="I151" s="153"/>
      <c r="J151" s="154"/>
      <c r="K151" s="97"/>
      <c r="L151" s="153"/>
      <c r="M151" s="153"/>
      <c r="N151" s="155"/>
      <c r="O151" s="156"/>
      <c r="P151" s="153"/>
      <c r="Q151" s="153"/>
      <c r="R151" s="155"/>
      <c r="S151" s="40"/>
      <c r="T151" s="153"/>
      <c r="U151" s="153"/>
      <c r="V151" s="155"/>
    </row>
    <row r="152" spans="1:22" x14ac:dyDescent="0.2">
      <c r="A152" s="145">
        <v>144</v>
      </c>
      <c r="B152" s="146" t="s">
        <v>158</v>
      </c>
      <c r="C152" s="147">
        <f t="shared" si="20"/>
        <v>0</v>
      </c>
      <c r="D152" s="148">
        <f>H152+L152+P152+T152</f>
        <v>0</v>
      </c>
      <c r="E152" s="148">
        <f>I152+M152+Q152+U152</f>
        <v>0</v>
      </c>
      <c r="F152" s="150"/>
      <c r="G152" s="151"/>
      <c r="H152" s="152"/>
      <c r="I152" s="153"/>
      <c r="J152" s="154"/>
      <c r="K152" s="97">
        <f>L152+N152</f>
        <v>0</v>
      </c>
      <c r="L152" s="153"/>
      <c r="M152" s="153"/>
      <c r="N152" s="155"/>
      <c r="O152" s="156"/>
      <c r="P152" s="153"/>
      <c r="Q152" s="153"/>
      <c r="R152" s="155"/>
      <c r="S152" s="40"/>
      <c r="T152" s="153"/>
      <c r="U152" s="153"/>
      <c r="V152" s="155"/>
    </row>
    <row r="153" spans="1:22" ht="25.5" x14ac:dyDescent="0.2">
      <c r="A153" s="92">
        <v>145</v>
      </c>
      <c r="B153" s="105" t="s">
        <v>159</v>
      </c>
      <c r="C153" s="18">
        <f t="shared" si="20"/>
        <v>0</v>
      </c>
      <c r="D153" s="148"/>
      <c r="E153" s="25"/>
      <c r="F153" s="30">
        <f t="shared" si="20"/>
        <v>0</v>
      </c>
      <c r="G153" s="151">
        <f t="shared" si="24"/>
        <v>0</v>
      </c>
      <c r="H153" s="95"/>
      <c r="I153" s="95"/>
      <c r="J153" s="96"/>
      <c r="K153" s="97"/>
      <c r="L153" s="95"/>
      <c r="M153" s="95"/>
      <c r="N153" s="94"/>
      <c r="O153" s="97"/>
      <c r="P153" s="95"/>
      <c r="Q153" s="95"/>
      <c r="R153" s="94"/>
      <c r="S153" s="97"/>
      <c r="T153" s="95"/>
      <c r="U153" s="95"/>
      <c r="V153" s="94"/>
    </row>
    <row r="154" spans="1:22" ht="25.5" x14ac:dyDescent="0.2">
      <c r="A154" s="92">
        <v>146</v>
      </c>
      <c r="B154" s="157" t="s">
        <v>60</v>
      </c>
      <c r="C154" s="18">
        <f t="shared" si="20"/>
        <v>0</v>
      </c>
      <c r="D154" s="148"/>
      <c r="E154" s="25"/>
      <c r="F154" s="30">
        <f t="shared" si="20"/>
        <v>0</v>
      </c>
      <c r="G154" s="151">
        <f t="shared" si="24"/>
        <v>0</v>
      </c>
      <c r="H154" s="95"/>
      <c r="I154" s="95"/>
      <c r="J154" s="96"/>
      <c r="K154" s="97"/>
      <c r="L154" s="95"/>
      <c r="M154" s="95"/>
      <c r="N154" s="94"/>
      <c r="O154" s="97"/>
      <c r="P154" s="95"/>
      <c r="Q154" s="95"/>
      <c r="R154" s="94"/>
      <c r="S154" s="97"/>
      <c r="T154" s="95"/>
      <c r="U154" s="95"/>
      <c r="V154" s="94"/>
    </row>
    <row r="155" spans="1:22" x14ac:dyDescent="0.2">
      <c r="A155" s="92">
        <v>147</v>
      </c>
      <c r="B155" s="157" t="s">
        <v>160</v>
      </c>
      <c r="C155" s="18">
        <f t="shared" si="20"/>
        <v>0</v>
      </c>
      <c r="D155" s="148">
        <f>H155+L155+P155+T155</f>
        <v>0</v>
      </c>
      <c r="E155" s="25"/>
      <c r="F155" s="30"/>
      <c r="G155" s="151">
        <f t="shared" si="24"/>
        <v>0</v>
      </c>
      <c r="H155" s="95"/>
      <c r="I155" s="95"/>
      <c r="J155" s="96"/>
      <c r="K155" s="97"/>
      <c r="L155" s="95"/>
      <c r="M155" s="95"/>
      <c r="N155" s="94"/>
      <c r="O155" s="97"/>
      <c r="P155" s="95"/>
      <c r="Q155" s="95"/>
      <c r="R155" s="94"/>
      <c r="S155" s="97"/>
      <c r="T155" s="95"/>
      <c r="U155" s="95"/>
      <c r="V155" s="94"/>
    </row>
    <row r="156" spans="1:22" x14ac:dyDescent="0.2">
      <c r="A156" s="92">
        <v>148</v>
      </c>
      <c r="B156" s="157" t="s">
        <v>161</v>
      </c>
      <c r="C156" s="18">
        <f t="shared" si="20"/>
        <v>0</v>
      </c>
      <c r="D156" s="148">
        <f>H156+L156+P156+T156</f>
        <v>0</v>
      </c>
      <c r="E156" s="25"/>
      <c r="F156" s="30"/>
      <c r="G156" s="151">
        <f t="shared" si="24"/>
        <v>0</v>
      </c>
      <c r="H156" s="95"/>
      <c r="I156" s="95"/>
      <c r="J156" s="96"/>
      <c r="K156" s="97"/>
      <c r="L156" s="95"/>
      <c r="M156" s="95"/>
      <c r="N156" s="94"/>
      <c r="O156" s="97"/>
      <c r="P156" s="95"/>
      <c r="Q156" s="95"/>
      <c r="R156" s="94"/>
      <c r="S156" s="97"/>
      <c r="T156" s="95"/>
      <c r="U156" s="95"/>
      <c r="V156" s="94"/>
    </row>
    <row r="157" spans="1:22" x14ac:dyDescent="0.2">
      <c r="A157" s="92">
        <v>149</v>
      </c>
      <c r="B157" s="23" t="s">
        <v>28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4"/>
      <c r="O157" s="97"/>
      <c r="P157" s="95"/>
      <c r="Q157" s="95"/>
      <c r="R157" s="94"/>
      <c r="S157" s="27">
        <f>T157+V157</f>
        <v>0</v>
      </c>
      <c r="T157" s="25"/>
      <c r="U157" s="25"/>
      <c r="V157" s="28"/>
    </row>
    <row r="158" spans="1:22" x14ac:dyDescent="0.2">
      <c r="A158" s="92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7"/>
      <c r="P158" s="95"/>
      <c r="Q158" s="95"/>
      <c r="R158" s="94"/>
      <c r="S158" s="97"/>
      <c r="T158" s="95"/>
      <c r="U158" s="95"/>
      <c r="V158" s="94"/>
    </row>
    <row r="159" spans="1:22" x14ac:dyDescent="0.2">
      <c r="A159" s="92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7"/>
      <c r="P159" s="95"/>
      <c r="Q159" s="95"/>
      <c r="R159" s="94"/>
      <c r="S159" s="97"/>
      <c r="T159" s="95"/>
      <c r="U159" s="95"/>
      <c r="V159" s="94"/>
    </row>
    <row r="160" spans="1:22" x14ac:dyDescent="0.2">
      <c r="A160" s="92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7"/>
      <c r="P160" s="95"/>
      <c r="Q160" s="95"/>
      <c r="R160" s="94"/>
      <c r="S160" s="97"/>
      <c r="T160" s="95"/>
      <c r="U160" s="95"/>
      <c r="V160" s="94"/>
    </row>
    <row r="161" spans="1:22" x14ac:dyDescent="0.2">
      <c r="A161" s="92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7"/>
      <c r="P161" s="95"/>
      <c r="Q161" s="95"/>
      <c r="R161" s="94"/>
      <c r="S161" s="97"/>
      <c r="T161" s="95"/>
      <c r="U161" s="95"/>
      <c r="V161" s="94"/>
    </row>
    <row r="162" spans="1:22" x14ac:dyDescent="0.2">
      <c r="A162" s="92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7"/>
      <c r="P162" s="95"/>
      <c r="Q162" s="95"/>
      <c r="R162" s="94"/>
      <c r="S162" s="97"/>
      <c r="T162" s="95"/>
      <c r="U162" s="95"/>
      <c r="V162" s="94"/>
    </row>
    <row r="163" spans="1:22" x14ac:dyDescent="0.2">
      <c r="A163" s="92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7"/>
      <c r="P163" s="95"/>
      <c r="Q163" s="95"/>
      <c r="R163" s="94"/>
      <c r="S163" s="97"/>
      <c r="T163" s="95"/>
      <c r="U163" s="95"/>
      <c r="V163" s="94"/>
    </row>
    <row r="164" spans="1:22" x14ac:dyDescent="0.2">
      <c r="A164" s="92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7"/>
      <c r="P164" s="95"/>
      <c r="Q164" s="95"/>
      <c r="R164" s="94"/>
      <c r="S164" s="97"/>
      <c r="T164" s="95"/>
      <c r="U164" s="95"/>
      <c r="V164" s="94"/>
    </row>
    <row r="165" spans="1:22" x14ac:dyDescent="0.2">
      <c r="A165" s="92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7"/>
      <c r="P165" s="95"/>
      <c r="Q165" s="95"/>
      <c r="R165" s="94"/>
      <c r="S165" s="97"/>
      <c r="T165" s="95"/>
      <c r="U165" s="95"/>
      <c r="V165" s="94"/>
    </row>
    <row r="166" spans="1:22" x14ac:dyDescent="0.2">
      <c r="A166" s="92">
        <f t="shared" si="26"/>
        <v>158</v>
      </c>
      <c r="B166" s="23" t="s">
        <v>29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7"/>
      <c r="P166" s="95"/>
      <c r="Q166" s="95"/>
      <c r="R166" s="94"/>
      <c r="S166" s="97"/>
      <c r="T166" s="95"/>
      <c r="U166" s="95"/>
      <c r="V166" s="94"/>
    </row>
    <row r="167" spans="1:22" x14ac:dyDescent="0.2">
      <c r="A167" s="92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7"/>
      <c r="P167" s="95"/>
      <c r="Q167" s="95"/>
      <c r="R167" s="94"/>
      <c r="S167" s="97"/>
      <c r="T167" s="95"/>
      <c r="U167" s="95"/>
      <c r="V167" s="94"/>
    </row>
    <row r="168" spans="1:22" x14ac:dyDescent="0.2">
      <c r="A168" s="92">
        <f t="shared" si="26"/>
        <v>160</v>
      </c>
      <c r="B168" s="53" t="s">
        <v>88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2"/>
      <c r="H168" s="95"/>
      <c r="I168" s="95"/>
      <c r="J168" s="102"/>
      <c r="K168" s="34">
        <f t="shared" si="27"/>
        <v>0</v>
      </c>
      <c r="L168" s="25"/>
      <c r="M168" s="25"/>
      <c r="N168" s="99"/>
      <c r="O168" s="104"/>
      <c r="P168" s="95"/>
      <c r="Q168" s="95"/>
      <c r="R168" s="99"/>
      <c r="S168" s="104"/>
      <c r="T168" s="95"/>
      <c r="U168" s="95"/>
      <c r="V168" s="99"/>
    </row>
    <row r="169" spans="1:22" x14ac:dyDescent="0.2">
      <c r="A169" s="92">
        <f t="shared" si="26"/>
        <v>161</v>
      </c>
      <c r="B169" s="39" t="s">
        <v>162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2"/>
      <c r="H169" s="25"/>
      <c r="I169" s="25"/>
      <c r="J169" s="98"/>
      <c r="K169" s="158">
        <f t="shared" si="27"/>
        <v>0</v>
      </c>
      <c r="L169" s="21"/>
      <c r="M169" s="21"/>
      <c r="N169" s="99"/>
      <c r="O169" s="104"/>
      <c r="P169" s="95"/>
      <c r="Q169" s="95"/>
      <c r="R169" s="99"/>
      <c r="S169" s="104"/>
      <c r="T169" s="95"/>
      <c r="U169" s="95"/>
      <c r="V169" s="99"/>
    </row>
    <row r="170" spans="1:22" x14ac:dyDescent="0.2">
      <c r="A170" s="92">
        <f t="shared" si="26"/>
        <v>162</v>
      </c>
      <c r="B170" s="23" t="s">
        <v>37</v>
      </c>
      <c r="C170" s="27">
        <f t="shared" si="28"/>
        <v>0</v>
      </c>
      <c r="D170" s="25">
        <f t="shared" si="28"/>
        <v>0</v>
      </c>
      <c r="E170" s="25"/>
      <c r="F170" s="28"/>
      <c r="G170" s="98">
        <f>G171+G172</f>
        <v>0</v>
      </c>
      <c r="H170" s="25"/>
      <c r="I170" s="95"/>
      <c r="J170" s="102"/>
      <c r="K170" s="104"/>
      <c r="L170" s="95"/>
      <c r="M170" s="95"/>
      <c r="N170" s="99"/>
      <c r="O170" s="104"/>
      <c r="P170" s="95"/>
      <c r="Q170" s="95"/>
      <c r="R170" s="99"/>
      <c r="S170" s="104"/>
      <c r="T170" s="95"/>
      <c r="U170" s="95"/>
      <c r="V170" s="99"/>
    </row>
    <row r="171" spans="1:22" x14ac:dyDescent="0.2">
      <c r="A171" s="92">
        <f t="shared" si="26"/>
        <v>163</v>
      </c>
      <c r="B171" s="120" t="s">
        <v>163</v>
      </c>
      <c r="C171" s="18">
        <f t="shared" si="28"/>
        <v>0</v>
      </c>
      <c r="D171" s="95">
        <f t="shared" si="28"/>
        <v>0</v>
      </c>
      <c r="E171" s="95"/>
      <c r="F171" s="94"/>
      <c r="G171" s="102">
        <f t="shared" si="24"/>
        <v>0</v>
      </c>
      <c r="H171" s="95"/>
      <c r="I171" s="95"/>
      <c r="J171" s="102"/>
      <c r="K171" s="104"/>
      <c r="L171" s="95"/>
      <c r="M171" s="95"/>
      <c r="N171" s="99"/>
      <c r="O171" s="104"/>
      <c r="P171" s="95"/>
      <c r="Q171" s="95"/>
      <c r="R171" s="99"/>
      <c r="S171" s="104"/>
      <c r="T171" s="95"/>
      <c r="U171" s="95"/>
      <c r="V171" s="99"/>
    </row>
    <row r="172" spans="1:22" x14ac:dyDescent="0.2">
      <c r="A172" s="92">
        <f t="shared" si="26"/>
        <v>164</v>
      </c>
      <c r="B172" s="39" t="s">
        <v>164</v>
      </c>
      <c r="C172" s="18">
        <f t="shared" si="28"/>
        <v>0</v>
      </c>
      <c r="D172" s="95">
        <f t="shared" si="28"/>
        <v>0</v>
      </c>
      <c r="E172" s="95"/>
      <c r="F172" s="94"/>
      <c r="G172" s="102">
        <f t="shared" ref="G172:G207" si="29">H172+J172</f>
        <v>0</v>
      </c>
      <c r="H172" s="95"/>
      <c r="I172" s="95"/>
      <c r="J172" s="102"/>
      <c r="K172" s="104"/>
      <c r="L172" s="95"/>
      <c r="M172" s="95"/>
      <c r="N172" s="99"/>
      <c r="O172" s="104"/>
      <c r="P172" s="95"/>
      <c r="Q172" s="95"/>
      <c r="R172" s="99"/>
      <c r="S172" s="104"/>
      <c r="T172" s="95"/>
      <c r="U172" s="95"/>
      <c r="V172" s="99"/>
    </row>
    <row r="173" spans="1:22" x14ac:dyDescent="0.2">
      <c r="A173" s="92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6"/>
      <c r="K173" s="34">
        <f>L173+N173</f>
        <v>0</v>
      </c>
      <c r="L173" s="25"/>
      <c r="M173" s="25"/>
      <c r="N173" s="94"/>
      <c r="O173" s="97"/>
      <c r="P173" s="95"/>
      <c r="Q173" s="95"/>
      <c r="R173" s="94"/>
      <c r="S173" s="27">
        <f>T173+V173</f>
        <v>0</v>
      </c>
      <c r="T173" s="25"/>
      <c r="U173" s="25"/>
      <c r="V173" s="94"/>
    </row>
    <row r="174" spans="1:22" ht="13.5" thickBot="1" x14ac:dyDescent="0.25">
      <c r="A174" s="121">
        <f t="shared" si="26"/>
        <v>166</v>
      </c>
      <c r="B174" s="159" t="s">
        <v>165</v>
      </c>
      <c r="C174" s="48">
        <f t="shared" si="28"/>
        <v>0</v>
      </c>
      <c r="D174" s="142">
        <f t="shared" si="28"/>
        <v>0</v>
      </c>
      <c r="E174" s="142">
        <f>I174+M174+Q174+U174</f>
        <v>0</v>
      </c>
      <c r="F174" s="143"/>
      <c r="G174" s="160"/>
      <c r="H174" s="142"/>
      <c r="I174" s="142"/>
      <c r="J174" s="161"/>
      <c r="K174" s="158">
        <f>L174+N174</f>
        <v>0</v>
      </c>
      <c r="L174" s="142"/>
      <c r="M174" s="142"/>
      <c r="N174" s="143"/>
      <c r="O174" s="141"/>
      <c r="P174" s="142"/>
      <c r="Q174" s="142"/>
      <c r="R174" s="143"/>
      <c r="S174" s="18">
        <f>T174+V174</f>
        <v>0</v>
      </c>
      <c r="T174" s="142"/>
      <c r="U174" s="142"/>
      <c r="V174" s="143"/>
    </row>
    <row r="175" spans="1:22" ht="45.75" thickBot="1" x14ac:dyDescent="0.3">
      <c r="A175" s="72">
        <f t="shared" si="26"/>
        <v>167</v>
      </c>
      <c r="B175" s="73" t="s">
        <v>166</v>
      </c>
      <c r="C175" s="65">
        <f t="shared" ref="C175:L175" si="30">C176+C185+SUM(C187:C196)</f>
        <v>0</v>
      </c>
      <c r="D175" s="61">
        <f t="shared" si="30"/>
        <v>0</v>
      </c>
      <c r="E175" s="61">
        <f t="shared" si="30"/>
        <v>0</v>
      </c>
      <c r="F175" s="63">
        <f t="shared" si="30"/>
        <v>0</v>
      </c>
      <c r="G175" s="74">
        <f t="shared" si="30"/>
        <v>0</v>
      </c>
      <c r="H175" s="61">
        <f t="shared" si="30"/>
        <v>0</v>
      </c>
      <c r="I175" s="61">
        <f>I176+I185+SUM(I187:I196)</f>
        <v>0</v>
      </c>
      <c r="J175" s="66">
        <f t="shared" si="30"/>
        <v>0</v>
      </c>
      <c r="K175" s="65">
        <f t="shared" si="30"/>
        <v>0</v>
      </c>
      <c r="L175" s="61">
        <f t="shared" si="30"/>
        <v>0</v>
      </c>
      <c r="M175" s="61"/>
      <c r="N175" s="76">
        <f>N176+N185+SUM(N187:N196)</f>
        <v>0</v>
      </c>
      <c r="O175" s="65"/>
      <c r="P175" s="61"/>
      <c r="Q175" s="61"/>
      <c r="R175" s="76"/>
      <c r="S175" s="65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6">
        <f>V176+V185+SUM(V187:V196)</f>
        <v>0</v>
      </c>
    </row>
    <row r="176" spans="1:22" x14ac:dyDescent="0.2">
      <c r="A176" s="162">
        <f t="shared" si="26"/>
        <v>168</v>
      </c>
      <c r="B176" s="163" t="s">
        <v>97</v>
      </c>
      <c r="C176" s="132">
        <f>G176+K176+O176+S176</f>
        <v>0</v>
      </c>
      <c r="D176" s="112">
        <f>H176+L176+P176+T176</f>
        <v>0</v>
      </c>
      <c r="E176" s="112"/>
      <c r="F176" s="115">
        <f>J176+N176+R176+V176</f>
        <v>0</v>
      </c>
      <c r="G176" s="111">
        <f>G177+G179+G180+G181+G182+G183+G184</f>
        <v>0</v>
      </c>
      <c r="H176" s="112">
        <f>H177+H179+H180+H181+H182+H183+H184</f>
        <v>0</v>
      </c>
      <c r="I176" s="112"/>
      <c r="J176" s="164">
        <f>J177+J179</f>
        <v>0</v>
      </c>
      <c r="K176" s="111">
        <f>L176+N176</f>
        <v>0</v>
      </c>
      <c r="L176" s="111">
        <f>L177+L180+L181</f>
        <v>0</v>
      </c>
      <c r="M176" s="111"/>
      <c r="N176" s="165">
        <f>N177+N180+N181</f>
        <v>0</v>
      </c>
      <c r="O176" s="166"/>
      <c r="P176" s="167"/>
      <c r="Q176" s="167"/>
      <c r="R176" s="113"/>
      <c r="S176" s="133"/>
      <c r="T176" s="118"/>
      <c r="U176" s="118"/>
      <c r="V176" s="114"/>
    </row>
    <row r="177" spans="1:22" x14ac:dyDescent="0.2">
      <c r="A177" s="168">
        <f t="shared" si="26"/>
        <v>169</v>
      </c>
      <c r="B177" s="39" t="s">
        <v>167</v>
      </c>
      <c r="C177" s="18">
        <f>G177+K177+O177+S177</f>
        <v>0</v>
      </c>
      <c r="D177" s="95">
        <f>H177</f>
        <v>0</v>
      </c>
      <c r="E177" s="95"/>
      <c r="F177" s="96">
        <f>J177+N177+R177+V177</f>
        <v>0</v>
      </c>
      <c r="G177" s="97">
        <f t="shared" si="29"/>
        <v>0</v>
      </c>
      <c r="H177" s="21"/>
      <c r="I177" s="21"/>
      <c r="J177" s="30"/>
      <c r="K177" s="89">
        <f>L177+N177</f>
        <v>0</v>
      </c>
      <c r="L177" s="95"/>
      <c r="M177" s="95"/>
      <c r="N177" s="94">
        <f>N178</f>
        <v>0</v>
      </c>
      <c r="O177" s="97"/>
      <c r="P177" s="95"/>
      <c r="Q177" s="95"/>
      <c r="R177" s="94"/>
      <c r="S177" s="97"/>
      <c r="T177" s="95"/>
      <c r="U177" s="95"/>
      <c r="V177" s="94"/>
    </row>
    <row r="178" spans="1:22" x14ac:dyDescent="0.2">
      <c r="A178" s="168">
        <f t="shared" si="26"/>
        <v>170</v>
      </c>
      <c r="B178" s="39" t="s">
        <v>168</v>
      </c>
      <c r="C178" s="18">
        <f t="shared" ref="C178:E208" si="31">G178+K178+O178+S178</f>
        <v>0</v>
      </c>
      <c r="D178" s="95"/>
      <c r="E178" s="95"/>
      <c r="F178" s="96">
        <f>J178+N178+R178+V178</f>
        <v>0</v>
      </c>
      <c r="G178" s="97"/>
      <c r="H178" s="21"/>
      <c r="I178" s="95"/>
      <c r="J178" s="94"/>
      <c r="K178" s="97">
        <f>L178+N178</f>
        <v>0</v>
      </c>
      <c r="L178" s="95"/>
      <c r="M178" s="95"/>
      <c r="N178" s="94"/>
      <c r="O178" s="97"/>
      <c r="P178" s="95"/>
      <c r="Q178" s="95"/>
      <c r="R178" s="94"/>
      <c r="S178" s="97"/>
      <c r="T178" s="95"/>
      <c r="U178" s="95"/>
      <c r="V178" s="94"/>
    </row>
    <row r="179" spans="1:22" ht="25.5" x14ac:dyDescent="0.2">
      <c r="A179" s="168">
        <v>171</v>
      </c>
      <c r="B179" s="169" t="s">
        <v>169</v>
      </c>
      <c r="C179" s="158">
        <f t="shared" si="31"/>
        <v>0</v>
      </c>
      <c r="D179" s="21"/>
      <c r="E179" s="21"/>
      <c r="F179" s="96">
        <f>J179+N179+R179+V179</f>
        <v>0</v>
      </c>
      <c r="G179" s="97">
        <f t="shared" si="29"/>
        <v>0</v>
      </c>
      <c r="H179" s="21"/>
      <c r="I179" s="95"/>
      <c r="J179" s="10"/>
      <c r="K179" s="97"/>
      <c r="L179" s="95"/>
      <c r="M179" s="95"/>
      <c r="N179" s="94"/>
      <c r="O179" s="97"/>
      <c r="P179" s="95"/>
      <c r="Q179" s="95"/>
      <c r="R179" s="94"/>
      <c r="S179" s="97"/>
      <c r="T179" s="95"/>
      <c r="U179" s="95"/>
      <c r="V179" s="94"/>
    </row>
    <row r="180" spans="1:22" x14ac:dyDescent="0.2">
      <c r="A180" s="168">
        <f t="shared" si="26"/>
        <v>172</v>
      </c>
      <c r="B180" s="39" t="s">
        <v>170</v>
      </c>
      <c r="C180" s="18">
        <f t="shared" si="31"/>
        <v>0</v>
      </c>
      <c r="D180" s="95">
        <f t="shared" si="31"/>
        <v>0</v>
      </c>
      <c r="E180" s="95"/>
      <c r="F180" s="96"/>
      <c r="G180" s="97">
        <f t="shared" si="29"/>
        <v>0</v>
      </c>
      <c r="H180" s="95"/>
      <c r="I180" s="95"/>
      <c r="J180" s="94"/>
      <c r="K180" s="97"/>
      <c r="L180" s="95"/>
      <c r="M180" s="95"/>
      <c r="N180" s="94"/>
      <c r="O180" s="97"/>
      <c r="P180" s="95"/>
      <c r="Q180" s="95"/>
      <c r="R180" s="94"/>
      <c r="S180" s="97"/>
      <c r="T180" s="95"/>
      <c r="U180" s="95"/>
      <c r="V180" s="94"/>
    </row>
    <row r="181" spans="1:22" x14ac:dyDescent="0.2">
      <c r="A181" s="168">
        <f t="shared" si="26"/>
        <v>173</v>
      </c>
      <c r="B181" s="39" t="s">
        <v>162</v>
      </c>
      <c r="C181" s="18">
        <f t="shared" si="31"/>
        <v>0</v>
      </c>
      <c r="D181" s="95">
        <f t="shared" si="31"/>
        <v>0</v>
      </c>
      <c r="E181" s="95"/>
      <c r="F181" s="96"/>
      <c r="G181" s="97"/>
      <c r="H181" s="101"/>
      <c r="I181" s="101"/>
      <c r="J181" s="99"/>
      <c r="K181" s="97">
        <f>L181+N181</f>
        <v>0</v>
      </c>
      <c r="L181" s="101"/>
      <c r="M181" s="101"/>
      <c r="N181" s="99"/>
      <c r="O181" s="97"/>
      <c r="P181" s="101"/>
      <c r="Q181" s="101"/>
      <c r="R181" s="99"/>
      <c r="S181" s="97"/>
      <c r="T181" s="101"/>
      <c r="U181" s="101"/>
      <c r="V181" s="99"/>
    </row>
    <row r="182" spans="1:22" x14ac:dyDescent="0.2">
      <c r="A182" s="168">
        <v>174</v>
      </c>
      <c r="B182" s="39" t="s">
        <v>171</v>
      </c>
      <c r="C182" s="18">
        <f t="shared" si="31"/>
        <v>0</v>
      </c>
      <c r="D182" s="95">
        <f t="shared" si="31"/>
        <v>0</v>
      </c>
      <c r="E182" s="95"/>
      <c r="F182" s="96"/>
      <c r="G182" s="97">
        <f t="shared" si="29"/>
        <v>0</v>
      </c>
      <c r="H182" s="95"/>
      <c r="I182" s="101"/>
      <c r="J182" s="99"/>
      <c r="K182" s="104"/>
      <c r="L182" s="95"/>
      <c r="M182" s="101"/>
      <c r="N182" s="99"/>
      <c r="O182" s="104"/>
      <c r="P182" s="95"/>
      <c r="Q182" s="101"/>
      <c r="R182" s="99"/>
      <c r="S182" s="104"/>
      <c r="T182" s="95"/>
      <c r="U182" s="101"/>
      <c r="V182" s="99"/>
    </row>
    <row r="183" spans="1:22" x14ac:dyDescent="0.2">
      <c r="A183" s="168">
        <v>175</v>
      </c>
      <c r="B183" s="39" t="s">
        <v>172</v>
      </c>
      <c r="C183" s="18">
        <f t="shared" si="31"/>
        <v>0</v>
      </c>
      <c r="D183" s="95">
        <f t="shared" si="31"/>
        <v>0</v>
      </c>
      <c r="E183" s="95"/>
      <c r="F183" s="96"/>
      <c r="G183" s="104">
        <f t="shared" si="29"/>
        <v>0</v>
      </c>
      <c r="H183" s="95"/>
      <c r="I183" s="101"/>
      <c r="J183" s="99"/>
      <c r="K183" s="104"/>
      <c r="L183" s="95"/>
      <c r="M183" s="101"/>
      <c r="N183" s="99"/>
      <c r="O183" s="104"/>
      <c r="P183" s="95"/>
      <c r="Q183" s="101"/>
      <c r="R183" s="99"/>
      <c r="S183" s="104"/>
      <c r="T183" s="95"/>
      <c r="U183" s="101"/>
      <c r="V183" s="99"/>
    </row>
    <row r="184" spans="1:22" x14ac:dyDescent="0.2">
      <c r="A184" s="168">
        <v>176</v>
      </c>
      <c r="B184" s="39" t="s">
        <v>173</v>
      </c>
      <c r="C184" s="18">
        <f t="shared" si="31"/>
        <v>0</v>
      </c>
      <c r="D184" s="95">
        <f t="shared" si="31"/>
        <v>0</v>
      </c>
      <c r="E184" s="95"/>
      <c r="F184" s="96"/>
      <c r="G184" s="104">
        <f t="shared" si="29"/>
        <v>0</v>
      </c>
      <c r="H184" s="95"/>
      <c r="I184" s="101"/>
      <c r="J184" s="99"/>
      <c r="K184" s="104"/>
      <c r="L184" s="95"/>
      <c r="M184" s="101"/>
      <c r="N184" s="99"/>
      <c r="O184" s="104"/>
      <c r="P184" s="95"/>
      <c r="Q184" s="101"/>
      <c r="R184" s="99"/>
      <c r="S184" s="104"/>
      <c r="T184" s="95"/>
      <c r="U184" s="101"/>
      <c r="V184" s="99"/>
    </row>
    <row r="185" spans="1:22" x14ac:dyDescent="0.2">
      <c r="A185" s="168">
        <v>177</v>
      </c>
      <c r="B185" s="23" t="s">
        <v>102</v>
      </c>
      <c r="C185" s="27">
        <f t="shared" si="31"/>
        <v>0</v>
      </c>
      <c r="D185" s="25">
        <f>H185</f>
        <v>0</v>
      </c>
      <c r="E185" s="25"/>
      <c r="F185" s="26"/>
      <c r="G185" s="34">
        <f>G186</f>
        <v>0</v>
      </c>
      <c r="H185" s="25">
        <f>H186</f>
        <v>0</v>
      </c>
      <c r="I185" s="95"/>
      <c r="J185" s="99"/>
      <c r="K185" s="104"/>
      <c r="L185" s="95"/>
      <c r="M185" s="95"/>
      <c r="N185" s="99"/>
      <c r="O185" s="104"/>
      <c r="P185" s="95"/>
      <c r="Q185" s="95"/>
      <c r="R185" s="99"/>
      <c r="S185" s="104"/>
      <c r="T185" s="95"/>
      <c r="U185" s="95"/>
      <c r="V185" s="99"/>
    </row>
    <row r="186" spans="1:22" x14ac:dyDescent="0.2">
      <c r="A186" s="168">
        <f t="shared" si="26"/>
        <v>178</v>
      </c>
      <c r="B186" s="39" t="s">
        <v>174</v>
      </c>
      <c r="C186" s="18">
        <f t="shared" si="31"/>
        <v>0</v>
      </c>
      <c r="D186" s="95">
        <f t="shared" si="31"/>
        <v>0</v>
      </c>
      <c r="E186" s="95"/>
      <c r="F186" s="96"/>
      <c r="G186" s="104">
        <f t="shared" si="29"/>
        <v>0</v>
      </c>
      <c r="H186" s="95"/>
      <c r="I186" s="95"/>
      <c r="J186" s="99"/>
      <c r="K186" s="104"/>
      <c r="L186" s="95"/>
      <c r="M186" s="95"/>
      <c r="N186" s="99"/>
      <c r="O186" s="104"/>
      <c r="P186" s="95"/>
      <c r="Q186" s="95"/>
      <c r="R186" s="99"/>
      <c r="S186" s="104"/>
      <c r="T186" s="95"/>
      <c r="U186" s="95"/>
      <c r="V186" s="99"/>
    </row>
    <row r="187" spans="1:22" x14ac:dyDescent="0.2">
      <c r="A187" s="168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5"/>
      <c r="M187" s="95"/>
      <c r="N187" s="94"/>
      <c r="O187" s="97"/>
      <c r="P187" s="95"/>
      <c r="Q187" s="95"/>
      <c r="R187" s="94"/>
      <c r="S187" s="27">
        <f>T187+V187</f>
        <v>0</v>
      </c>
      <c r="T187" s="25"/>
      <c r="U187" s="25"/>
      <c r="V187" s="28"/>
    </row>
    <row r="188" spans="1:22" x14ac:dyDescent="0.2">
      <c r="A188" s="168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5"/>
      <c r="M188" s="95"/>
      <c r="N188" s="94"/>
      <c r="O188" s="97"/>
      <c r="P188" s="95"/>
      <c r="Q188" s="95"/>
      <c r="R188" s="94"/>
      <c r="S188" s="27"/>
      <c r="T188" s="25"/>
      <c r="U188" s="25"/>
      <c r="V188" s="28"/>
    </row>
    <row r="189" spans="1:22" x14ac:dyDescent="0.2">
      <c r="A189" s="168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5"/>
      <c r="M189" s="95"/>
      <c r="N189" s="94"/>
      <c r="O189" s="97"/>
      <c r="P189" s="95"/>
      <c r="Q189" s="95"/>
      <c r="R189" s="94"/>
      <c r="S189" s="27">
        <f>T189+V189</f>
        <v>0</v>
      </c>
      <c r="T189" s="25"/>
      <c r="U189" s="25"/>
      <c r="V189" s="28"/>
    </row>
    <row r="190" spans="1:22" x14ac:dyDescent="0.2">
      <c r="A190" s="168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5"/>
      <c r="M190" s="95"/>
      <c r="N190" s="94"/>
      <c r="O190" s="97"/>
      <c r="P190" s="95"/>
      <c r="Q190" s="95"/>
      <c r="R190" s="94"/>
      <c r="S190" s="27"/>
      <c r="T190" s="25"/>
      <c r="U190" s="25"/>
      <c r="V190" s="28"/>
    </row>
    <row r="191" spans="1:22" x14ac:dyDescent="0.2">
      <c r="A191" s="168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5"/>
      <c r="M191" s="95"/>
      <c r="N191" s="94"/>
      <c r="O191" s="97"/>
      <c r="P191" s="95"/>
      <c r="Q191" s="95"/>
      <c r="R191" s="94"/>
      <c r="S191" s="27"/>
      <c r="T191" s="25"/>
      <c r="U191" s="25"/>
      <c r="V191" s="28"/>
    </row>
    <row r="192" spans="1:22" x14ac:dyDescent="0.2">
      <c r="A192" s="168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5"/>
      <c r="M192" s="95"/>
      <c r="N192" s="94"/>
      <c r="O192" s="97"/>
      <c r="P192" s="95"/>
      <c r="Q192" s="95"/>
      <c r="R192" s="94"/>
      <c r="S192" s="27"/>
      <c r="T192" s="25"/>
      <c r="U192" s="25"/>
      <c r="V192" s="28"/>
    </row>
    <row r="193" spans="1:22" x14ac:dyDescent="0.2">
      <c r="A193" s="168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5"/>
      <c r="M193" s="95"/>
      <c r="N193" s="94"/>
      <c r="O193" s="97"/>
      <c r="P193" s="95"/>
      <c r="Q193" s="95"/>
      <c r="R193" s="94"/>
      <c r="S193" s="27">
        <f>T193+V193</f>
        <v>0</v>
      </c>
      <c r="T193" s="25"/>
      <c r="U193" s="25"/>
      <c r="V193" s="28"/>
    </row>
    <row r="194" spans="1:22" x14ac:dyDescent="0.2">
      <c r="A194" s="168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5"/>
      <c r="M194" s="95"/>
      <c r="N194" s="94"/>
      <c r="O194" s="97"/>
      <c r="P194" s="95"/>
      <c r="Q194" s="95"/>
      <c r="R194" s="94"/>
      <c r="S194" s="27"/>
      <c r="T194" s="25"/>
      <c r="U194" s="25"/>
      <c r="V194" s="28"/>
    </row>
    <row r="195" spans="1:22" x14ac:dyDescent="0.2">
      <c r="A195" s="168">
        <f t="shared" si="26"/>
        <v>187</v>
      </c>
      <c r="B195" s="23" t="s">
        <v>29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5"/>
      <c r="M195" s="95"/>
      <c r="N195" s="94"/>
      <c r="O195" s="97"/>
      <c r="P195" s="95"/>
      <c r="Q195" s="95"/>
      <c r="R195" s="94"/>
      <c r="S195" s="27"/>
      <c r="T195" s="25"/>
      <c r="U195" s="25"/>
      <c r="V195" s="28"/>
    </row>
    <row r="196" spans="1:22" ht="13.5" thickBot="1" x14ac:dyDescent="0.25">
      <c r="A196" s="170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6">
        <f t="shared" si="29"/>
        <v>0</v>
      </c>
      <c r="H196" s="55"/>
      <c r="I196" s="55"/>
      <c r="J196" s="58"/>
      <c r="K196" s="27"/>
      <c r="L196" s="95"/>
      <c r="M196" s="95"/>
      <c r="N196" s="94"/>
      <c r="O196" s="97"/>
      <c r="P196" s="95"/>
      <c r="Q196" s="95"/>
      <c r="R196" s="94"/>
      <c r="S196" s="56">
        <f>T196+V196</f>
        <v>0</v>
      </c>
      <c r="T196" s="55"/>
      <c r="U196" s="55"/>
      <c r="V196" s="58"/>
    </row>
    <row r="197" spans="1:22" ht="45.75" thickBot="1" x14ac:dyDescent="0.3">
      <c r="A197" s="72">
        <v>189</v>
      </c>
      <c r="B197" s="73" t="s">
        <v>175</v>
      </c>
      <c r="C197" s="74">
        <f t="shared" si="31"/>
        <v>0</v>
      </c>
      <c r="D197" s="61">
        <f t="shared" si="31"/>
        <v>0</v>
      </c>
      <c r="E197" s="61"/>
      <c r="F197" s="66"/>
      <c r="G197" s="74">
        <f>G198+G200+G203+G206</f>
        <v>0</v>
      </c>
      <c r="H197" s="61">
        <f>H198+H200+H203+H206</f>
        <v>0</v>
      </c>
      <c r="I197" s="61"/>
      <c r="J197" s="66"/>
      <c r="K197" s="75">
        <f>K201</f>
        <v>0</v>
      </c>
      <c r="L197" s="61">
        <f>L201</f>
        <v>0</v>
      </c>
      <c r="M197" s="61"/>
      <c r="N197" s="66"/>
      <c r="O197" s="74"/>
      <c r="P197" s="61"/>
      <c r="Q197" s="61"/>
      <c r="R197" s="66"/>
      <c r="S197" s="61"/>
      <c r="T197" s="61"/>
      <c r="U197" s="61"/>
      <c r="V197" s="66"/>
    </row>
    <row r="198" spans="1:22" x14ac:dyDescent="0.2">
      <c r="A198" s="77">
        <v>190</v>
      </c>
      <c r="B198" s="91" t="s">
        <v>99</v>
      </c>
      <c r="C198" s="86">
        <f t="shared" si="31"/>
        <v>0</v>
      </c>
      <c r="D198" s="84">
        <f t="shared" si="31"/>
        <v>0</v>
      </c>
      <c r="E198" s="84"/>
      <c r="F198" s="87"/>
      <c r="G198" s="88">
        <f>G199</f>
        <v>0</v>
      </c>
      <c r="H198" s="84">
        <f>H199</f>
        <v>0</v>
      </c>
      <c r="I198" s="118"/>
      <c r="J198" s="110"/>
      <c r="K198" s="171"/>
      <c r="L198" s="118"/>
      <c r="M198" s="118"/>
      <c r="N198" s="172"/>
      <c r="O198" s="171"/>
      <c r="P198" s="118"/>
      <c r="Q198" s="118"/>
      <c r="R198" s="172"/>
      <c r="S198" s="171"/>
      <c r="T198" s="118"/>
      <c r="U198" s="118"/>
      <c r="V198" s="172"/>
    </row>
    <row r="199" spans="1:22" x14ac:dyDescent="0.2">
      <c r="A199" s="92">
        <f t="shared" si="26"/>
        <v>191</v>
      </c>
      <c r="B199" s="39" t="s">
        <v>176</v>
      </c>
      <c r="C199" s="18">
        <f t="shared" si="31"/>
        <v>0</v>
      </c>
      <c r="D199" s="95">
        <f t="shared" si="31"/>
        <v>0</v>
      </c>
      <c r="E199" s="95"/>
      <c r="F199" s="94"/>
      <c r="G199" s="101">
        <f t="shared" si="29"/>
        <v>0</v>
      </c>
      <c r="H199" s="96"/>
      <c r="I199" s="95"/>
      <c r="J199" s="96"/>
      <c r="K199" s="97"/>
      <c r="L199" s="95"/>
      <c r="M199" s="95"/>
      <c r="N199" s="94"/>
      <c r="O199" s="97"/>
      <c r="P199" s="95"/>
      <c r="Q199" s="95"/>
      <c r="R199" s="94"/>
      <c r="S199" s="97"/>
      <c r="T199" s="95"/>
      <c r="U199" s="95"/>
      <c r="V199" s="94"/>
    </row>
    <row r="200" spans="1:22" x14ac:dyDescent="0.2">
      <c r="A200" s="92">
        <f t="shared" si="26"/>
        <v>192</v>
      </c>
      <c r="B200" s="23" t="s">
        <v>177</v>
      </c>
      <c r="C200" s="27">
        <f t="shared" si="31"/>
        <v>0</v>
      </c>
      <c r="D200" s="25">
        <f t="shared" si="31"/>
        <v>0</v>
      </c>
      <c r="E200" s="25"/>
      <c r="F200" s="28"/>
      <c r="G200" s="98">
        <f>G202</f>
        <v>0</v>
      </c>
      <c r="H200" s="25">
        <f>H202</f>
        <v>0</v>
      </c>
      <c r="I200" s="95"/>
      <c r="J200" s="96"/>
      <c r="K200" s="34">
        <f>K201</f>
        <v>0</v>
      </c>
      <c r="L200" s="25">
        <f>L201</f>
        <v>0</v>
      </c>
      <c r="M200" s="95"/>
      <c r="N200" s="94"/>
      <c r="O200" s="97"/>
      <c r="P200" s="95"/>
      <c r="Q200" s="95"/>
      <c r="R200" s="94"/>
      <c r="S200" s="97"/>
      <c r="T200" s="95"/>
      <c r="U200" s="95"/>
      <c r="V200" s="94"/>
    </row>
    <row r="201" spans="1:22" x14ac:dyDescent="0.2">
      <c r="A201" s="92">
        <f t="shared" si="26"/>
        <v>193</v>
      </c>
      <c r="B201" s="39" t="s">
        <v>178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8"/>
      <c r="I201" s="95"/>
      <c r="J201" s="96"/>
      <c r="K201" s="97">
        <f>L201+N201</f>
        <v>0</v>
      </c>
      <c r="L201" s="95"/>
      <c r="M201" s="95"/>
      <c r="N201" s="94"/>
      <c r="O201" s="97"/>
      <c r="P201" s="95"/>
      <c r="Q201" s="95"/>
      <c r="R201" s="94"/>
      <c r="S201" s="97"/>
      <c r="T201" s="95"/>
      <c r="U201" s="95"/>
      <c r="V201" s="94"/>
    </row>
    <row r="202" spans="1:22" x14ac:dyDescent="0.2">
      <c r="A202" s="92">
        <f t="shared" si="26"/>
        <v>194</v>
      </c>
      <c r="B202" s="39" t="s">
        <v>179</v>
      </c>
      <c r="C202" s="18">
        <f t="shared" si="31"/>
        <v>0</v>
      </c>
      <c r="D202" s="95">
        <f t="shared" si="31"/>
        <v>0</v>
      </c>
      <c r="E202" s="95"/>
      <c r="F202" s="94"/>
      <c r="G202" s="101">
        <f t="shared" si="29"/>
        <v>0</v>
      </c>
      <c r="H202" s="96"/>
      <c r="I202" s="95"/>
      <c r="J202" s="96"/>
      <c r="K202" s="97"/>
      <c r="L202" s="95"/>
      <c r="M202" s="95"/>
      <c r="N202" s="94"/>
      <c r="O202" s="97"/>
      <c r="P202" s="95"/>
      <c r="Q202" s="95"/>
      <c r="R202" s="94"/>
      <c r="S202" s="97"/>
      <c r="T202" s="95"/>
      <c r="U202" s="95"/>
      <c r="V202" s="94"/>
    </row>
    <row r="203" spans="1:22" x14ac:dyDescent="0.2">
      <c r="A203" s="92">
        <v>195</v>
      </c>
      <c r="B203" s="23" t="s">
        <v>102</v>
      </c>
      <c r="C203" s="27">
        <f t="shared" si="31"/>
        <v>0</v>
      </c>
      <c r="D203" s="25">
        <f t="shared" si="31"/>
        <v>0</v>
      </c>
      <c r="E203" s="25"/>
      <c r="F203" s="28"/>
      <c r="G203" s="98">
        <f t="shared" si="29"/>
        <v>0</v>
      </c>
      <c r="H203" s="25">
        <f>H204+H205</f>
        <v>0</v>
      </c>
      <c r="I203" s="95"/>
      <c r="J203" s="96"/>
      <c r="K203" s="97"/>
      <c r="L203" s="95"/>
      <c r="M203" s="95"/>
      <c r="N203" s="94"/>
      <c r="O203" s="97"/>
      <c r="P203" s="95"/>
      <c r="Q203" s="95"/>
      <c r="R203" s="94"/>
      <c r="S203" s="34"/>
      <c r="T203" s="25"/>
      <c r="U203" s="95"/>
      <c r="V203" s="94"/>
    </row>
    <row r="204" spans="1:22" ht="25.5" x14ac:dyDescent="0.2">
      <c r="A204" s="92">
        <f t="shared" si="26"/>
        <v>196</v>
      </c>
      <c r="B204" s="105" t="s">
        <v>180</v>
      </c>
      <c r="C204" s="18">
        <f t="shared" si="31"/>
        <v>0</v>
      </c>
      <c r="D204" s="21">
        <f t="shared" si="31"/>
        <v>0</v>
      </c>
      <c r="E204" s="49"/>
      <c r="F204" s="50"/>
      <c r="G204" s="16">
        <f t="shared" si="29"/>
        <v>0</v>
      </c>
      <c r="H204" s="173"/>
      <c r="I204" s="142"/>
      <c r="J204" s="161"/>
      <c r="K204" s="141"/>
      <c r="L204" s="142"/>
      <c r="M204" s="142"/>
      <c r="N204" s="143"/>
      <c r="O204" s="141"/>
      <c r="P204" s="142"/>
      <c r="Q204" s="142"/>
      <c r="R204" s="143"/>
      <c r="S204" s="141"/>
      <c r="T204" s="142"/>
      <c r="U204" s="142"/>
      <c r="V204" s="143"/>
    </row>
    <row r="205" spans="1:22" x14ac:dyDescent="0.2">
      <c r="A205" s="92">
        <f t="shared" si="26"/>
        <v>197</v>
      </c>
      <c r="B205" s="23" t="s">
        <v>181</v>
      </c>
      <c r="C205" s="18">
        <f t="shared" si="31"/>
        <v>0</v>
      </c>
      <c r="D205" s="21">
        <f t="shared" si="31"/>
        <v>0</v>
      </c>
      <c r="E205" s="43"/>
      <c r="F205" s="46"/>
      <c r="G205" s="101">
        <f t="shared" si="29"/>
        <v>0</v>
      </c>
      <c r="H205" s="49"/>
      <c r="I205" s="142"/>
      <c r="J205" s="161"/>
      <c r="K205" s="141"/>
      <c r="L205" s="142"/>
      <c r="M205" s="142"/>
      <c r="N205" s="143"/>
      <c r="O205" s="141"/>
      <c r="P205" s="142"/>
      <c r="Q205" s="142"/>
      <c r="R205" s="143"/>
      <c r="S205" s="21"/>
      <c r="T205" s="142"/>
      <c r="U205" s="142"/>
      <c r="V205" s="143"/>
    </row>
    <row r="206" spans="1:22" x14ac:dyDescent="0.2">
      <c r="A206" s="92">
        <v>198</v>
      </c>
      <c r="B206" s="23" t="s">
        <v>37</v>
      </c>
      <c r="C206" s="27">
        <f t="shared" si="31"/>
        <v>0</v>
      </c>
      <c r="D206" s="25">
        <f t="shared" si="31"/>
        <v>0</v>
      </c>
      <c r="E206" s="43"/>
      <c r="F206" s="46"/>
      <c r="G206" s="24">
        <f t="shared" si="29"/>
        <v>0</v>
      </c>
      <c r="H206" s="43">
        <f>H207</f>
        <v>0</v>
      </c>
      <c r="I206" s="142"/>
      <c r="J206" s="174"/>
      <c r="K206" s="175"/>
      <c r="L206" s="142"/>
      <c r="M206" s="142"/>
      <c r="N206" s="176"/>
      <c r="O206" s="141"/>
      <c r="P206" s="142"/>
      <c r="Q206" s="142"/>
      <c r="R206" s="176"/>
      <c r="S206" s="175"/>
      <c r="T206" s="142"/>
      <c r="U206" s="142"/>
      <c r="V206" s="176"/>
    </row>
    <row r="207" spans="1:22" ht="13.5" thickBot="1" x14ac:dyDescent="0.25">
      <c r="A207" s="121">
        <v>199</v>
      </c>
      <c r="B207" s="137" t="s">
        <v>182</v>
      </c>
      <c r="C207" s="48">
        <f t="shared" si="31"/>
        <v>0</v>
      </c>
      <c r="D207" s="49">
        <f t="shared" si="31"/>
        <v>0</v>
      </c>
      <c r="E207" s="43"/>
      <c r="F207" s="46"/>
      <c r="G207" s="160">
        <f t="shared" si="29"/>
        <v>0</v>
      </c>
      <c r="H207" s="49"/>
      <c r="I207" s="142"/>
      <c r="J207" s="174"/>
      <c r="K207" s="175"/>
      <c r="L207" s="142"/>
      <c r="M207" s="142"/>
      <c r="N207" s="176"/>
      <c r="O207" s="141"/>
      <c r="P207" s="142"/>
      <c r="Q207" s="142"/>
      <c r="R207" s="176"/>
      <c r="S207" s="175"/>
      <c r="T207" s="142"/>
      <c r="U207" s="142"/>
      <c r="V207" s="176"/>
    </row>
    <row r="208" spans="1:22" ht="13.5" thickBot="1" x14ac:dyDescent="0.25">
      <c r="A208" s="72">
        <v>200</v>
      </c>
      <c r="B208" s="177" t="s">
        <v>183</v>
      </c>
      <c r="C208" s="127">
        <f t="shared" si="31"/>
        <v>12693.383999999998</v>
      </c>
      <c r="D208" s="128">
        <f t="shared" si="31"/>
        <v>12681.564999999999</v>
      </c>
      <c r="E208" s="61">
        <f>I208+M208+Q208+U208</f>
        <v>8236.3879999999972</v>
      </c>
      <c r="F208" s="62">
        <f>J208+N208+R208+V208</f>
        <v>11.819000000000001</v>
      </c>
      <c r="G208" s="128">
        <f>G9+G44+G99+G140+G175+G197</f>
        <v>5817.7960000000003</v>
      </c>
      <c r="H208" s="128">
        <f>H9+H44+H99+H140+H175+H197</f>
        <v>5807.9770000000008</v>
      </c>
      <c r="I208" s="61">
        <f>I9+I44+I99+I140+I175+I197</f>
        <v>3611.0589999999993</v>
      </c>
      <c r="J208" s="128">
        <f>J9+J44+J99+J140+J175+J197</f>
        <v>9.8190000000000008</v>
      </c>
      <c r="K208" s="65">
        <f>K9+K44+K99+K140+K175+K197</f>
        <v>239.86199999999997</v>
      </c>
      <c r="L208" s="61">
        <f>L9+L44+L140+L175+L197</f>
        <v>239.86199999999997</v>
      </c>
      <c r="M208" s="61">
        <f>M9+M44+M140+M175+M197</f>
        <v>82.593000000000004</v>
      </c>
      <c r="N208" s="76">
        <f>N9+N44+N99+N140+N175+N197</f>
        <v>0</v>
      </c>
      <c r="O208" s="74">
        <f>O9+O44+O99+O140+O175+O197</f>
        <v>6048.3999999999978</v>
      </c>
      <c r="P208" s="61">
        <f>P9+P44+P99+P140+P175+P197</f>
        <v>6048.3999999999978</v>
      </c>
      <c r="Q208" s="61">
        <f>Q9+Q44+Q99+Q140+Q175+Q197</f>
        <v>4518.9329999999982</v>
      </c>
      <c r="R208" s="61"/>
      <c r="S208" s="67">
        <f>S9+S44+S99+S140+S175+S197</f>
        <v>587.32600000000002</v>
      </c>
      <c r="T208" s="128">
        <f>T9+T44+T99+T140+T175+T197</f>
        <v>585.32600000000002</v>
      </c>
      <c r="U208" s="128">
        <f>U9+U44+U99+U140+U175+U197</f>
        <v>23.803000000000004</v>
      </c>
      <c r="V208" s="66">
        <f>V9+V20+SUM(V34:V43)+V44+V99+V140+V175+V197</f>
        <v>2</v>
      </c>
    </row>
    <row r="211" spans="2:2" x14ac:dyDescent="0.2">
      <c r="B211" s="6" t="s">
        <v>82</v>
      </c>
    </row>
    <row r="212" spans="2:2" x14ac:dyDescent="0.2">
      <c r="B212" s="6" t="s">
        <v>188</v>
      </c>
    </row>
    <row r="213" spans="2:2" x14ac:dyDescent="0.2">
      <c r="B213" s="68" t="s">
        <v>184</v>
      </c>
    </row>
    <row r="214" spans="2:2" x14ac:dyDescent="0.2">
      <c r="B214" s="6" t="s">
        <v>83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4"/>
  <sheetViews>
    <sheetView tabSelected="1" topLeftCell="C4" zoomScaleNormal="100" workbookViewId="0">
      <pane xSplit="2" ySplit="10" topLeftCell="E50" activePane="bottomRight" state="frozen"/>
      <selection activeCell="C4" sqref="C4"/>
      <selection pane="topRight" activeCell="E4" sqref="E4"/>
      <selection pane="bottomLeft" activeCell="C14" sqref="C14"/>
      <selection pane="bottomRight" activeCell="Q28" sqref="Q28"/>
    </sheetView>
  </sheetViews>
  <sheetFormatPr defaultRowHeight="12.75" x14ac:dyDescent="0.2"/>
  <cols>
    <col min="1" max="2" width="9.140625" hidden="1" customWidth="1"/>
    <col min="3" max="3" width="4.42578125" customWidth="1"/>
    <col min="4" max="4" width="68.140625" customWidth="1"/>
    <col min="5" max="5" width="22" customWidth="1"/>
    <col min="6" max="6" width="12.28515625" customWidth="1"/>
    <col min="7" max="7" width="12.140625" customWidth="1"/>
    <col min="8" max="8" width="14.28515625" customWidth="1"/>
    <col min="9" max="9" width="14.85546875" customWidth="1"/>
    <col min="10" max="10" width="11.28515625" customWidth="1"/>
    <col min="11" max="11" width="11.7109375" customWidth="1"/>
    <col min="12" max="12" width="11.28515625" customWidth="1"/>
  </cols>
  <sheetData>
    <row r="1" spans="3:15" hidden="1" x14ac:dyDescent="0.2"/>
    <row r="2" spans="3:15" hidden="1" x14ac:dyDescent="0.2">
      <c r="G2" s="792"/>
      <c r="H2" s="792"/>
    </row>
    <row r="3" spans="3:15" hidden="1" x14ac:dyDescent="0.2"/>
    <row r="4" spans="3:15" s="231" customFormat="1" x14ac:dyDescent="0.2">
      <c r="K4" s="8" t="s">
        <v>26</v>
      </c>
      <c r="L4" s="8"/>
    </row>
    <row r="5" spans="3:15" s="231" customFormat="1" x14ac:dyDescent="0.2">
      <c r="K5" s="205" t="s">
        <v>434</v>
      </c>
      <c r="L5" s="14"/>
    </row>
    <row r="6" spans="3:15" s="231" customFormat="1" x14ac:dyDescent="0.2">
      <c r="K6" s="8" t="s">
        <v>43</v>
      </c>
      <c r="L6" s="8"/>
    </row>
    <row r="7" spans="3:15" x14ac:dyDescent="0.2">
      <c r="K7" s="8" t="s">
        <v>441</v>
      </c>
      <c r="L7" s="8"/>
      <c r="M7" s="385"/>
      <c r="N7" s="385"/>
      <c r="O7" s="385"/>
    </row>
    <row r="8" spans="3:15" x14ac:dyDescent="0.2">
      <c r="C8" s="14" t="s">
        <v>42</v>
      </c>
      <c r="D8" s="793" t="s">
        <v>410</v>
      </c>
      <c r="E8" s="794"/>
      <c r="F8" s="794"/>
      <c r="G8" s="794"/>
      <c r="H8" s="794"/>
      <c r="I8" s="794"/>
      <c r="J8" s="794"/>
      <c r="K8" s="205" t="s">
        <v>442</v>
      </c>
      <c r="L8" s="14"/>
      <c r="M8" s="385"/>
      <c r="N8" s="385"/>
      <c r="O8" s="385"/>
    </row>
    <row r="9" spans="3:15" x14ac:dyDescent="0.2">
      <c r="E9" s="766"/>
      <c r="F9" s="766"/>
      <c r="G9" s="766"/>
      <c r="H9" s="766"/>
      <c r="K9" s="8"/>
      <c r="L9" s="8"/>
    </row>
    <row r="10" spans="3:15" s="230" customFormat="1" x14ac:dyDescent="0.2">
      <c r="E10" s="229"/>
      <c r="F10" s="229"/>
      <c r="G10" s="229"/>
      <c r="H10" s="229"/>
      <c r="K10" s="8"/>
      <c r="L10" s="8"/>
    </row>
    <row r="11" spans="3:15" ht="13.5" thickBot="1" x14ac:dyDescent="0.25">
      <c r="L11" s="8" t="s">
        <v>407</v>
      </c>
    </row>
    <row r="12" spans="3:15" ht="12.75" customHeight="1" x14ac:dyDescent="0.2">
      <c r="C12" s="788" t="s">
        <v>0</v>
      </c>
      <c r="D12" s="790" t="s">
        <v>44</v>
      </c>
      <c r="E12" s="786" t="s">
        <v>45</v>
      </c>
      <c r="F12" s="787"/>
      <c r="G12" s="786" t="s">
        <v>47</v>
      </c>
      <c r="H12" s="787"/>
      <c r="I12" s="786" t="s">
        <v>227</v>
      </c>
      <c r="J12" s="787"/>
      <c r="K12" s="786" t="s">
        <v>225</v>
      </c>
      <c r="L12" s="787"/>
    </row>
    <row r="13" spans="3:15" ht="39" thickBot="1" x14ac:dyDescent="0.25">
      <c r="C13" s="789"/>
      <c r="D13" s="791"/>
      <c r="E13" s="220" t="s">
        <v>45</v>
      </c>
      <c r="F13" s="221" t="s">
        <v>52</v>
      </c>
      <c r="G13" s="217" t="s">
        <v>45</v>
      </c>
      <c r="H13" s="218" t="s">
        <v>52</v>
      </c>
      <c r="I13" s="217" t="s">
        <v>45</v>
      </c>
      <c r="J13" s="218" t="s">
        <v>52</v>
      </c>
      <c r="K13" s="217" t="s">
        <v>45</v>
      </c>
      <c r="L13" s="218" t="s">
        <v>52</v>
      </c>
    </row>
    <row r="14" spans="3:15" ht="14.25" customHeight="1" x14ac:dyDescent="0.2">
      <c r="C14" s="626">
        <v>1</v>
      </c>
      <c r="D14" s="627" t="s">
        <v>56</v>
      </c>
      <c r="E14" s="612">
        <f>G14+I14+K14</f>
        <v>98.109800000000007</v>
      </c>
      <c r="F14" s="9">
        <f>H14+J14+L14</f>
        <v>-10</v>
      </c>
      <c r="G14" s="182">
        <f>SUM(G15:G16)</f>
        <v>97.5</v>
      </c>
      <c r="H14" s="628">
        <f>SUM(H15:H16)</f>
        <v>-10</v>
      </c>
      <c r="I14" s="378">
        <f>SUM(I15:I16)</f>
        <v>0.60980000000000001</v>
      </c>
      <c r="J14" s="9">
        <f>SUM(J15:J16)</f>
        <v>0</v>
      </c>
      <c r="K14" s="208"/>
      <c r="L14" s="209"/>
      <c r="M14" s="7"/>
      <c r="N14" s="7"/>
    </row>
    <row r="15" spans="3:15" x14ac:dyDescent="0.2">
      <c r="C15" s="626">
        <v>2</v>
      </c>
      <c r="D15" s="197" t="s">
        <v>27</v>
      </c>
      <c r="E15" s="612">
        <f t="shared" ref="E15:E16" si="0">G15+I15+K15</f>
        <v>94.209800000000001</v>
      </c>
      <c r="F15" s="9">
        <f>H15+J15+L15</f>
        <v>-10</v>
      </c>
      <c r="G15" s="613">
        <v>93.6</v>
      </c>
      <c r="H15" s="222">
        <v>-10</v>
      </c>
      <c r="I15" s="375">
        <v>0.60980000000000001</v>
      </c>
      <c r="J15" s="209"/>
      <c r="K15" s="208"/>
      <c r="L15" s="209"/>
      <c r="M15" s="7"/>
      <c r="N15" s="7"/>
    </row>
    <row r="16" spans="3:15" s="7" customFormat="1" x14ac:dyDescent="0.2">
      <c r="C16" s="179">
        <v>3</v>
      </c>
      <c r="D16" s="197" t="s">
        <v>57</v>
      </c>
      <c r="E16" s="612">
        <f t="shared" si="0"/>
        <v>3.9</v>
      </c>
      <c r="F16" s="181"/>
      <c r="G16" s="208">
        <v>3.9</v>
      </c>
      <c r="H16" s="209"/>
      <c r="I16" s="208"/>
      <c r="J16" s="209"/>
      <c r="K16" s="208"/>
      <c r="L16" s="209"/>
    </row>
    <row r="17" spans="3:14" ht="12.75" customHeight="1" x14ac:dyDescent="0.2">
      <c r="C17" s="629">
        <v>4</v>
      </c>
      <c r="D17" s="630" t="s">
        <v>58</v>
      </c>
      <c r="E17" s="612">
        <f>G17+I17+K17</f>
        <v>125.3126</v>
      </c>
      <c r="F17" s="631"/>
      <c r="G17" s="182">
        <f>SUM(G18:G21)</f>
        <v>124.5</v>
      </c>
      <c r="H17" s="209"/>
      <c r="I17" s="378">
        <f>SUM(I18:I21)</f>
        <v>0.81259999999999999</v>
      </c>
      <c r="J17" s="209"/>
      <c r="K17" s="208"/>
      <c r="L17" s="209"/>
      <c r="M17" s="7"/>
      <c r="N17" s="7"/>
    </row>
    <row r="18" spans="3:14" ht="30" x14ac:dyDescent="0.25">
      <c r="C18" s="179">
        <v>5</v>
      </c>
      <c r="D18" s="615" t="s">
        <v>465</v>
      </c>
      <c r="E18" s="219">
        <f>G18+I18+K18</f>
        <v>0.81259999999999999</v>
      </c>
      <c r="F18" s="181"/>
      <c r="G18" s="208"/>
      <c r="H18" s="209"/>
      <c r="I18" s="614">
        <v>0.81259999999999999</v>
      </c>
      <c r="J18" s="209"/>
      <c r="K18" s="208"/>
      <c r="L18" s="209"/>
      <c r="M18" s="7"/>
      <c r="N18" s="7"/>
    </row>
    <row r="19" spans="3:14" x14ac:dyDescent="0.2">
      <c r="C19" s="629">
        <v>6</v>
      </c>
      <c r="D19" s="198" t="s">
        <v>59</v>
      </c>
      <c r="E19" s="219">
        <f t="shared" ref="E19:E20" si="1">G19+I19+K19</f>
        <v>100</v>
      </c>
      <c r="F19" s="181"/>
      <c r="G19" s="208">
        <v>100</v>
      </c>
      <c r="H19" s="209"/>
      <c r="I19" s="208"/>
      <c r="J19" s="209"/>
      <c r="K19" s="208"/>
      <c r="L19" s="209"/>
      <c r="M19" s="7"/>
      <c r="N19" s="7"/>
    </row>
    <row r="20" spans="3:14" x14ac:dyDescent="0.2">
      <c r="C20" s="629">
        <v>7</v>
      </c>
      <c r="D20" s="632" t="s">
        <v>431</v>
      </c>
      <c r="E20" s="219">
        <f t="shared" si="1"/>
        <v>22.5</v>
      </c>
      <c r="F20" s="633"/>
      <c r="G20" s="208">
        <v>22.5</v>
      </c>
      <c r="H20" s="209"/>
      <c r="I20" s="208"/>
      <c r="J20" s="209"/>
      <c r="K20" s="208"/>
      <c r="L20" s="209"/>
      <c r="M20" s="7"/>
      <c r="N20" s="7"/>
    </row>
    <row r="21" spans="3:14" s="183" customFormat="1" ht="25.5" customHeight="1" x14ac:dyDescent="0.2">
      <c r="C21" s="629">
        <v>8</v>
      </c>
      <c r="D21" s="198" t="s">
        <v>213</v>
      </c>
      <c r="E21" s="634">
        <f>G21+I21+K21</f>
        <v>2</v>
      </c>
      <c r="F21" s="633"/>
      <c r="G21" s="611">
        <v>2</v>
      </c>
      <c r="H21" s="635"/>
      <c r="I21" s="611"/>
      <c r="J21" s="635"/>
      <c r="K21" s="636"/>
      <c r="L21" s="637"/>
      <c r="M21" s="638"/>
      <c r="N21" s="638"/>
    </row>
    <row r="22" spans="3:14" x14ac:dyDescent="0.2">
      <c r="C22" s="629">
        <v>9</v>
      </c>
      <c r="D22" s="204" t="s">
        <v>192</v>
      </c>
      <c r="E22" s="224">
        <f t="shared" ref="E22:E23" si="2">G22+I22+K22</f>
        <v>80.161550000000005</v>
      </c>
      <c r="F22" s="633"/>
      <c r="G22" s="182">
        <f>SUM(G23:G25)</f>
        <v>80</v>
      </c>
      <c r="H22" s="209"/>
      <c r="I22" s="378">
        <f>SUM(I23:I25)</f>
        <v>0.16155</v>
      </c>
      <c r="J22" s="209"/>
      <c r="K22" s="208"/>
      <c r="L22" s="209"/>
      <c r="M22" s="7"/>
      <c r="N22" s="7"/>
    </row>
    <row r="23" spans="3:14" x14ac:dyDescent="0.2">
      <c r="C23" s="629">
        <v>10</v>
      </c>
      <c r="D23" s="198" t="s">
        <v>61</v>
      </c>
      <c r="E23" s="634">
        <f t="shared" si="2"/>
        <v>50</v>
      </c>
      <c r="F23" s="639"/>
      <c r="G23" s="208">
        <v>50</v>
      </c>
      <c r="H23" s="209"/>
      <c r="I23" s="208"/>
      <c r="J23" s="209"/>
      <c r="K23" s="208"/>
      <c r="L23" s="209"/>
      <c r="M23" s="7"/>
      <c r="N23" s="7"/>
    </row>
    <row r="24" spans="3:14" x14ac:dyDescent="0.2">
      <c r="C24" s="629">
        <v>11</v>
      </c>
      <c r="D24" s="644" t="s">
        <v>464</v>
      </c>
      <c r="E24" s="640">
        <f>G24+I24+K24</f>
        <v>0.16155</v>
      </c>
      <c r="F24" s="181"/>
      <c r="G24" s="208"/>
      <c r="H24" s="209"/>
      <c r="I24" s="375">
        <v>0.16155</v>
      </c>
      <c r="J24" s="209"/>
      <c r="K24" s="208"/>
      <c r="L24" s="209"/>
      <c r="M24" s="7"/>
      <c r="N24" s="7"/>
    </row>
    <row r="25" spans="3:14" x14ac:dyDescent="0.2">
      <c r="C25" s="629">
        <v>12</v>
      </c>
      <c r="D25" s="643" t="s">
        <v>189</v>
      </c>
      <c r="E25" s="640">
        <f t="shared" ref="E25:E41" si="3">G25+I25+K25</f>
        <v>30</v>
      </c>
      <c r="F25" s="181"/>
      <c r="G25" s="208">
        <v>30</v>
      </c>
      <c r="H25" s="209"/>
      <c r="I25" s="208"/>
      <c r="J25" s="209"/>
      <c r="K25" s="208"/>
      <c r="L25" s="209"/>
      <c r="M25" s="7"/>
      <c r="N25" s="7"/>
    </row>
    <row r="26" spans="3:14" x14ac:dyDescent="0.2">
      <c r="C26" s="629">
        <v>13</v>
      </c>
      <c r="D26" s="627" t="s">
        <v>62</v>
      </c>
      <c r="E26" s="641">
        <f t="shared" si="3"/>
        <v>19.780999999999999</v>
      </c>
      <c r="F26" s="633"/>
      <c r="G26" s="182"/>
      <c r="H26" s="209"/>
      <c r="I26" s="182">
        <f>I27</f>
        <v>19.780999999999999</v>
      </c>
      <c r="J26" s="209"/>
      <c r="K26" s="208"/>
      <c r="L26" s="209"/>
      <c r="M26" s="7"/>
      <c r="N26" s="7"/>
    </row>
    <row r="27" spans="3:14" s="374" customFormat="1" x14ac:dyDescent="0.2">
      <c r="C27" s="629">
        <v>14</v>
      </c>
      <c r="D27" s="198" t="s">
        <v>439</v>
      </c>
      <c r="E27" s="640">
        <f t="shared" si="3"/>
        <v>19.780999999999999</v>
      </c>
      <c r="F27" s="181"/>
      <c r="G27" s="208"/>
      <c r="H27" s="209"/>
      <c r="I27" s="379">
        <v>19.780999999999999</v>
      </c>
      <c r="J27" s="209"/>
      <c r="K27" s="208"/>
      <c r="L27" s="209"/>
      <c r="M27" s="7"/>
      <c r="N27" s="7"/>
    </row>
    <row r="28" spans="3:14" x14ac:dyDescent="0.2">
      <c r="C28" s="629">
        <v>15</v>
      </c>
      <c r="D28" s="627" t="s">
        <v>207</v>
      </c>
      <c r="E28" s="641">
        <f t="shared" si="3"/>
        <v>59.040999999999997</v>
      </c>
      <c r="F28" s="9"/>
      <c r="G28" s="182">
        <f>SUM(G29:G35)</f>
        <v>18.5</v>
      </c>
      <c r="H28" s="209"/>
      <c r="I28" s="379">
        <f>SUM(I29:I35)</f>
        <v>40.540999999999997</v>
      </c>
      <c r="J28" s="9"/>
      <c r="K28" s="182"/>
      <c r="L28" s="9"/>
      <c r="M28" s="7"/>
      <c r="N28" s="7"/>
    </row>
    <row r="29" spans="3:14" x14ac:dyDescent="0.2">
      <c r="C29" s="629">
        <v>16</v>
      </c>
      <c r="D29" s="198" t="s">
        <v>193</v>
      </c>
      <c r="E29" s="640">
        <f t="shared" si="3"/>
        <v>8.7605400000000007</v>
      </c>
      <c r="F29" s="181"/>
      <c r="G29" s="375">
        <v>8.7605400000000007</v>
      </c>
      <c r="H29" s="209"/>
      <c r="I29" s="208"/>
      <c r="J29" s="209"/>
      <c r="K29" s="208"/>
      <c r="L29" s="209"/>
      <c r="M29" s="7"/>
      <c r="N29" s="7"/>
    </row>
    <row r="30" spans="3:14" ht="24.75" customHeight="1" x14ac:dyDescent="0.2">
      <c r="C30" s="629">
        <v>17</v>
      </c>
      <c r="D30" s="198" t="s">
        <v>206</v>
      </c>
      <c r="E30" s="640">
        <f t="shared" si="3"/>
        <v>-3.7605400000000002</v>
      </c>
      <c r="F30" s="181"/>
      <c r="G30" s="375">
        <v>-3.7605400000000002</v>
      </c>
      <c r="H30" s="209"/>
      <c r="I30" s="208"/>
      <c r="J30" s="209"/>
      <c r="K30" s="208"/>
      <c r="L30" s="209"/>
      <c r="M30" s="7"/>
      <c r="N30" s="7"/>
    </row>
    <row r="31" spans="3:14" ht="12.75" customHeight="1" x14ac:dyDescent="0.2">
      <c r="C31" s="629">
        <v>18</v>
      </c>
      <c r="D31" s="642" t="s">
        <v>208</v>
      </c>
      <c r="E31" s="634">
        <f t="shared" si="3"/>
        <v>-6</v>
      </c>
      <c r="F31" s="181"/>
      <c r="G31" s="208">
        <v>-6</v>
      </c>
      <c r="H31" s="209"/>
      <c r="I31" s="208"/>
      <c r="J31" s="209"/>
      <c r="K31" s="208"/>
      <c r="L31" s="209"/>
      <c r="M31" s="7"/>
      <c r="N31" s="7"/>
    </row>
    <row r="32" spans="3:14" s="609" customFormat="1" ht="12.75" customHeight="1" x14ac:dyDescent="0.2">
      <c r="C32" s="629">
        <v>19</v>
      </c>
      <c r="D32" s="645" t="s">
        <v>620</v>
      </c>
      <c r="E32" s="634">
        <f t="shared" si="3"/>
        <v>6</v>
      </c>
      <c r="F32" s="181"/>
      <c r="G32" s="208">
        <v>6</v>
      </c>
      <c r="H32" s="209"/>
      <c r="I32" s="208"/>
      <c r="J32" s="209"/>
      <c r="K32" s="208"/>
      <c r="L32" s="209"/>
      <c r="M32" s="7"/>
      <c r="N32" s="7"/>
    </row>
    <row r="33" spans="3:14" ht="12.75" customHeight="1" x14ac:dyDescent="0.2">
      <c r="C33" s="629">
        <v>20</v>
      </c>
      <c r="D33" s="198" t="s">
        <v>191</v>
      </c>
      <c r="E33" s="634">
        <f t="shared" si="3"/>
        <v>3</v>
      </c>
      <c r="F33" s="181"/>
      <c r="G33" s="208">
        <v>3</v>
      </c>
      <c r="H33" s="209"/>
      <c r="I33" s="208"/>
      <c r="J33" s="209"/>
      <c r="K33" s="208"/>
      <c r="L33" s="209"/>
      <c r="M33" s="7"/>
      <c r="N33" s="7"/>
    </row>
    <row r="34" spans="3:14" s="373" customFormat="1" ht="25.5" customHeight="1" x14ac:dyDescent="0.2">
      <c r="C34" s="629">
        <v>21</v>
      </c>
      <c r="D34" s="198" t="s">
        <v>437</v>
      </c>
      <c r="E34" s="634">
        <f t="shared" si="3"/>
        <v>19.622</v>
      </c>
      <c r="F34" s="633"/>
      <c r="G34" s="180"/>
      <c r="H34" s="181"/>
      <c r="I34" s="180">
        <v>19.622</v>
      </c>
      <c r="J34" s="181"/>
      <c r="K34" s="208"/>
      <c r="L34" s="209"/>
      <c r="M34" s="7"/>
      <c r="N34" s="7"/>
    </row>
    <row r="35" spans="3:14" s="374" customFormat="1" ht="65.25" customHeight="1" x14ac:dyDescent="0.2">
      <c r="C35" s="32">
        <v>22</v>
      </c>
      <c r="D35" s="199" t="s">
        <v>438</v>
      </c>
      <c r="E35" s="214">
        <f t="shared" si="3"/>
        <v>31.419</v>
      </c>
      <c r="F35" s="215"/>
      <c r="G35" s="180">
        <v>10.5</v>
      </c>
      <c r="H35" s="181"/>
      <c r="I35" s="180">
        <v>20.919</v>
      </c>
      <c r="J35" s="181"/>
      <c r="K35" s="208"/>
      <c r="L35" s="209"/>
      <c r="M35" s="7"/>
    </row>
    <row r="36" spans="3:14" s="750" customFormat="1" ht="17.25" customHeight="1" x14ac:dyDescent="0.2">
      <c r="C36" s="32">
        <v>23</v>
      </c>
      <c r="D36" s="751" t="s">
        <v>640</v>
      </c>
      <c r="E36" s="753">
        <f t="shared" si="3"/>
        <v>5</v>
      </c>
      <c r="F36" s="754"/>
      <c r="G36" s="182">
        <v>5</v>
      </c>
      <c r="H36" s="181"/>
      <c r="I36" s="180"/>
      <c r="J36" s="181"/>
      <c r="K36" s="208"/>
      <c r="L36" s="209"/>
      <c r="M36" s="7"/>
    </row>
    <row r="37" spans="3:14" s="750" customFormat="1" ht="15" customHeight="1" x14ac:dyDescent="0.2">
      <c r="C37" s="32">
        <v>24</v>
      </c>
      <c r="D37" s="198" t="s">
        <v>638</v>
      </c>
      <c r="E37" s="214">
        <f t="shared" si="3"/>
        <v>5</v>
      </c>
      <c r="F37" s="215"/>
      <c r="G37" s="180">
        <v>5</v>
      </c>
      <c r="H37" s="181"/>
      <c r="I37" s="180"/>
      <c r="J37" s="181"/>
      <c r="K37" s="208"/>
      <c r="L37" s="209"/>
      <c r="M37" s="7"/>
    </row>
    <row r="38" spans="3:14" s="750" customFormat="1" ht="17.25" customHeight="1" x14ac:dyDescent="0.2">
      <c r="C38" s="32">
        <v>25</v>
      </c>
      <c r="D38" s="198" t="s">
        <v>641</v>
      </c>
      <c r="E38" s="214">
        <f t="shared" si="3"/>
        <v>5</v>
      </c>
      <c r="F38" s="215"/>
      <c r="G38" s="180">
        <v>5</v>
      </c>
      <c r="H38" s="181"/>
      <c r="I38" s="180"/>
      <c r="J38" s="181"/>
      <c r="K38" s="208"/>
      <c r="L38" s="209"/>
      <c r="M38" s="7"/>
    </row>
    <row r="39" spans="3:14" s="750" customFormat="1" ht="13.5" customHeight="1" x14ac:dyDescent="0.2">
      <c r="C39" s="32">
        <v>26</v>
      </c>
      <c r="D39" s="751" t="s">
        <v>637</v>
      </c>
      <c r="E39" s="753">
        <f t="shared" si="3"/>
        <v>-5</v>
      </c>
      <c r="F39" s="754"/>
      <c r="G39" s="182">
        <v>-5</v>
      </c>
      <c r="H39" s="181"/>
      <c r="I39" s="180"/>
      <c r="J39" s="181"/>
      <c r="K39" s="208"/>
      <c r="L39" s="209"/>
      <c r="M39" s="7"/>
    </row>
    <row r="40" spans="3:14" s="750" customFormat="1" ht="13.5" customHeight="1" x14ac:dyDescent="0.2">
      <c r="C40" s="32">
        <v>27</v>
      </c>
      <c r="D40" s="198" t="s">
        <v>638</v>
      </c>
      <c r="E40" s="214">
        <f t="shared" si="3"/>
        <v>-5</v>
      </c>
      <c r="F40" s="215"/>
      <c r="G40" s="180">
        <v>-5</v>
      </c>
      <c r="H40" s="181"/>
      <c r="I40" s="180"/>
      <c r="J40" s="181"/>
      <c r="K40" s="208"/>
      <c r="L40" s="209"/>
      <c r="M40" s="7"/>
    </row>
    <row r="41" spans="3:14" s="750" customFormat="1" ht="10.5" customHeight="1" x14ac:dyDescent="0.2">
      <c r="C41" s="32">
        <v>28</v>
      </c>
      <c r="D41" s="198" t="s">
        <v>639</v>
      </c>
      <c r="E41" s="214">
        <f t="shared" si="3"/>
        <v>-5</v>
      </c>
      <c r="F41" s="215"/>
      <c r="G41" s="180">
        <v>-5</v>
      </c>
      <c r="H41" s="181"/>
      <c r="I41" s="180"/>
      <c r="J41" s="181"/>
      <c r="K41" s="208"/>
      <c r="L41" s="209"/>
      <c r="M41" s="7"/>
    </row>
    <row r="42" spans="3:14" s="7" customFormat="1" x14ac:dyDescent="0.2">
      <c r="C42" s="184">
        <v>29</v>
      </c>
      <c r="D42" s="196" t="s">
        <v>3</v>
      </c>
      <c r="E42" s="216">
        <f>G42+I42+K42</f>
        <v>3.8</v>
      </c>
      <c r="F42" s="12"/>
      <c r="G42" s="182">
        <v>3.8</v>
      </c>
      <c r="H42" s="12"/>
      <c r="I42" s="37"/>
      <c r="J42" s="12"/>
      <c r="K42" s="208"/>
      <c r="L42" s="209"/>
    </row>
    <row r="43" spans="3:14" x14ac:dyDescent="0.2">
      <c r="C43" s="184">
        <v>30</v>
      </c>
      <c r="D43" s="196" t="s">
        <v>4</v>
      </c>
      <c r="E43" s="216">
        <f t="shared" ref="E43:E77" si="4">G43+I43+K43</f>
        <v>7.7</v>
      </c>
      <c r="F43" s="12"/>
      <c r="G43" s="182">
        <v>7.7</v>
      </c>
      <c r="H43" s="12"/>
      <c r="I43" s="37"/>
      <c r="J43" s="12"/>
      <c r="K43" s="208"/>
      <c r="L43" s="209"/>
      <c r="M43" s="7"/>
    </row>
    <row r="44" spans="3:14" x14ac:dyDescent="0.2">
      <c r="C44" s="184">
        <v>31</v>
      </c>
      <c r="D44" s="200" t="s">
        <v>38</v>
      </c>
      <c r="E44" s="216">
        <f t="shared" si="4"/>
        <v>14.255000000000001</v>
      </c>
      <c r="F44" s="12"/>
      <c r="G44" s="182">
        <v>14.255000000000001</v>
      </c>
      <c r="H44" s="12"/>
      <c r="I44" s="37"/>
      <c r="J44" s="12"/>
      <c r="K44" s="208"/>
      <c r="L44" s="209"/>
      <c r="M44" s="7"/>
    </row>
    <row r="45" spans="3:14" x14ac:dyDescent="0.2">
      <c r="C45" s="184">
        <v>32</v>
      </c>
      <c r="D45" s="204" t="s">
        <v>618</v>
      </c>
      <c r="E45" s="216">
        <f t="shared" si="4"/>
        <v>0</v>
      </c>
      <c r="F45" s="12"/>
      <c r="G45" s="182"/>
      <c r="H45" s="9"/>
      <c r="I45" s="182"/>
      <c r="J45" s="9"/>
      <c r="K45" s="208"/>
      <c r="L45" s="209"/>
      <c r="M45" s="7"/>
    </row>
    <row r="46" spans="3:14" s="609" customFormat="1" x14ac:dyDescent="0.2">
      <c r="C46" s="184">
        <v>33</v>
      </c>
      <c r="D46" s="645" t="s">
        <v>620</v>
      </c>
      <c r="E46" s="216">
        <f t="shared" si="4"/>
        <v>12</v>
      </c>
      <c r="F46" s="12"/>
      <c r="G46" s="180">
        <v>12</v>
      </c>
      <c r="H46" s="9"/>
      <c r="I46" s="182"/>
      <c r="J46" s="9"/>
      <c r="K46" s="208"/>
      <c r="L46" s="209"/>
      <c r="M46" s="7"/>
    </row>
    <row r="47" spans="3:14" x14ac:dyDescent="0.2">
      <c r="C47" s="184">
        <v>34</v>
      </c>
      <c r="D47" s="201" t="s">
        <v>28</v>
      </c>
      <c r="E47" s="216">
        <f t="shared" si="4"/>
        <v>2.1000000000000001E-2</v>
      </c>
      <c r="F47" s="12">
        <f t="shared" ref="F47:F78" si="5">H47+J47+L47</f>
        <v>75</v>
      </c>
      <c r="G47" s="182"/>
      <c r="H47" s="9">
        <v>-5</v>
      </c>
      <c r="I47" s="182">
        <v>2.1000000000000001E-2</v>
      </c>
      <c r="J47" s="9">
        <v>80</v>
      </c>
      <c r="K47" s="208"/>
      <c r="L47" s="209"/>
      <c r="M47" s="7"/>
    </row>
    <row r="48" spans="3:14" x14ac:dyDescent="0.2">
      <c r="C48" s="32">
        <v>35</v>
      </c>
      <c r="D48" s="33" t="s">
        <v>205</v>
      </c>
      <c r="E48" s="216">
        <f t="shared" si="4"/>
        <v>2.1000000000000001E-2</v>
      </c>
      <c r="F48" s="12">
        <f t="shared" si="5"/>
        <v>-5</v>
      </c>
      <c r="G48" s="37"/>
      <c r="H48" s="12">
        <v>-1.5</v>
      </c>
      <c r="I48" s="182">
        <v>2.1000000000000001E-2</v>
      </c>
      <c r="J48" s="12">
        <v>-3.5</v>
      </c>
      <c r="K48" s="208"/>
      <c r="L48" s="209"/>
      <c r="M48" s="7"/>
    </row>
    <row r="49" spans="3:13" x14ac:dyDescent="0.2">
      <c r="C49" s="32">
        <v>36</v>
      </c>
      <c r="D49" s="23" t="s">
        <v>9</v>
      </c>
      <c r="E49" s="216">
        <f t="shared" si="4"/>
        <v>10.3</v>
      </c>
      <c r="F49" s="12"/>
      <c r="G49" s="182">
        <v>10.3</v>
      </c>
      <c r="H49" s="9"/>
      <c r="I49" s="182"/>
      <c r="J49" s="9"/>
      <c r="K49" s="208"/>
      <c r="L49" s="209"/>
      <c r="M49" s="7"/>
    </row>
    <row r="50" spans="3:13" x14ac:dyDescent="0.2">
      <c r="C50" s="184">
        <v>37</v>
      </c>
      <c r="D50" s="202" t="s">
        <v>12</v>
      </c>
      <c r="E50" s="216">
        <f t="shared" si="4"/>
        <v>2</v>
      </c>
      <c r="F50" s="12"/>
      <c r="G50" s="182">
        <v>2</v>
      </c>
      <c r="H50" s="9"/>
      <c r="I50" s="182"/>
      <c r="J50" s="9"/>
      <c r="K50" s="208"/>
      <c r="L50" s="209"/>
      <c r="M50" s="7"/>
    </row>
    <row r="51" spans="3:13" x14ac:dyDescent="0.2">
      <c r="C51" s="184">
        <v>38</v>
      </c>
      <c r="D51" s="196" t="s">
        <v>67</v>
      </c>
      <c r="E51" s="216">
        <f t="shared" si="4"/>
        <v>0</v>
      </c>
      <c r="F51" s="12"/>
      <c r="G51" s="182"/>
      <c r="H51" s="9"/>
      <c r="I51" s="182"/>
      <c r="J51" s="9"/>
      <c r="K51" s="208"/>
      <c r="L51" s="209"/>
      <c r="M51" s="7"/>
    </row>
    <row r="52" spans="3:13" ht="13.5" customHeight="1" x14ac:dyDescent="0.2">
      <c r="C52" s="184">
        <v>39</v>
      </c>
      <c r="D52" s="196" t="s">
        <v>14</v>
      </c>
      <c r="E52" s="216">
        <f t="shared" si="4"/>
        <v>0.4</v>
      </c>
      <c r="F52" s="12"/>
      <c r="G52" s="182">
        <v>0.4</v>
      </c>
      <c r="H52" s="9"/>
      <c r="I52" s="182"/>
      <c r="J52" s="9"/>
      <c r="K52" s="208"/>
      <c r="L52" s="209"/>
      <c r="M52" s="7"/>
    </row>
    <row r="53" spans="3:13" x14ac:dyDescent="0.2">
      <c r="C53" s="32">
        <v>40</v>
      </c>
      <c r="D53" s="23" t="s">
        <v>29</v>
      </c>
      <c r="E53" s="216">
        <f t="shared" si="4"/>
        <v>2.2999999999999998</v>
      </c>
      <c r="F53" s="12"/>
      <c r="G53" s="182">
        <v>2.2999999999999998</v>
      </c>
      <c r="H53" s="9"/>
      <c r="I53" s="182"/>
      <c r="J53" s="9"/>
      <c r="K53" s="208"/>
      <c r="L53" s="209"/>
      <c r="M53" s="7"/>
    </row>
    <row r="54" spans="3:13" ht="15" hidden="1" customHeight="1" thickBot="1" x14ac:dyDescent="0.25">
      <c r="C54" s="299"/>
      <c r="D54" s="300" t="s">
        <v>223</v>
      </c>
      <c r="E54" s="216">
        <f t="shared" si="4"/>
        <v>0</v>
      </c>
      <c r="F54" s="12">
        <f t="shared" si="5"/>
        <v>0</v>
      </c>
      <c r="G54" s="301"/>
      <c r="H54" s="302"/>
      <c r="I54" s="303"/>
      <c r="J54" s="302"/>
      <c r="K54" s="301"/>
      <c r="L54" s="302"/>
      <c r="M54" s="7"/>
    </row>
    <row r="55" spans="3:13" x14ac:dyDescent="0.2">
      <c r="C55" s="178">
        <v>41</v>
      </c>
      <c r="D55" s="91" t="s">
        <v>214</v>
      </c>
      <c r="E55" s="216">
        <f t="shared" si="4"/>
        <v>0.62</v>
      </c>
      <c r="F55" s="12">
        <f t="shared" si="5"/>
        <v>-5.8819999999999997</v>
      </c>
      <c r="G55" s="210"/>
      <c r="H55" s="211">
        <v>-5.5869999999999997</v>
      </c>
      <c r="I55" s="210">
        <v>0.62</v>
      </c>
      <c r="J55" s="211">
        <v>0.60499999999999998</v>
      </c>
      <c r="K55" s="210"/>
      <c r="L55" s="211">
        <v>-0.9</v>
      </c>
      <c r="M55" s="7"/>
    </row>
    <row r="56" spans="3:13" x14ac:dyDescent="0.2">
      <c r="C56" s="32">
        <v>42</v>
      </c>
      <c r="D56" s="23" t="s">
        <v>215</v>
      </c>
      <c r="E56" s="216">
        <f t="shared" si="4"/>
        <v>1.1160000000000001</v>
      </c>
      <c r="F56" s="12">
        <f t="shared" si="5"/>
        <v>-4.7100000000000009</v>
      </c>
      <c r="G56" s="182"/>
      <c r="H56" s="9">
        <v>-4.4000000000000004</v>
      </c>
      <c r="I56" s="182">
        <v>1.1160000000000001</v>
      </c>
      <c r="J56" s="9">
        <v>1.0900000000000001</v>
      </c>
      <c r="K56" s="182"/>
      <c r="L56" s="9">
        <v>-1.4</v>
      </c>
      <c r="M56" s="7"/>
    </row>
    <row r="57" spans="3:13" x14ac:dyDescent="0.2">
      <c r="C57" s="32">
        <v>43</v>
      </c>
      <c r="D57" s="23" t="s">
        <v>216</v>
      </c>
      <c r="E57" s="216">
        <f t="shared" si="4"/>
        <v>0</v>
      </c>
      <c r="F57" s="12">
        <f t="shared" si="5"/>
        <v>-0.5</v>
      </c>
      <c r="G57" s="182"/>
      <c r="H57" s="9">
        <v>-0.3</v>
      </c>
      <c r="I57" s="208"/>
      <c r="J57" s="209"/>
      <c r="K57" s="182"/>
      <c r="L57" s="9">
        <v>-0.2</v>
      </c>
      <c r="M57" s="7"/>
    </row>
    <row r="58" spans="3:13" x14ac:dyDescent="0.2">
      <c r="C58" s="32">
        <v>44</v>
      </c>
      <c r="D58" s="23" t="s">
        <v>217</v>
      </c>
      <c r="E58" s="616">
        <f t="shared" si="4"/>
        <v>1.4157</v>
      </c>
      <c r="F58" s="12">
        <f>H58+J58+L58</f>
        <v>1.232</v>
      </c>
      <c r="G58" s="182"/>
      <c r="H58" s="9"/>
      <c r="I58" s="378">
        <v>1.4157</v>
      </c>
      <c r="J58" s="9">
        <v>1.232</v>
      </c>
      <c r="K58" s="182"/>
      <c r="L58" s="9"/>
      <c r="M58" s="7"/>
    </row>
    <row r="59" spans="3:13" x14ac:dyDescent="0.2">
      <c r="C59" s="32">
        <v>45</v>
      </c>
      <c r="D59" s="23" t="s">
        <v>218</v>
      </c>
      <c r="E59" s="216">
        <f t="shared" si="4"/>
        <v>0.248</v>
      </c>
      <c r="F59" s="12">
        <f t="shared" si="5"/>
        <v>-2.1201400000000001</v>
      </c>
      <c r="G59" s="182"/>
      <c r="H59" s="376">
        <v>-2.3621400000000001</v>
      </c>
      <c r="I59" s="182">
        <v>0.248</v>
      </c>
      <c r="J59" s="9">
        <v>0.24199999999999999</v>
      </c>
      <c r="K59" s="182"/>
      <c r="L59" s="9"/>
      <c r="M59" s="7"/>
    </row>
    <row r="60" spans="3:13" x14ac:dyDescent="0.2">
      <c r="C60" s="32">
        <v>46</v>
      </c>
      <c r="D60" s="23" t="s">
        <v>18</v>
      </c>
      <c r="E60" s="216">
        <f t="shared" si="4"/>
        <v>4.82</v>
      </c>
      <c r="F60" s="12">
        <f t="shared" si="5"/>
        <v>2.8719999999999999</v>
      </c>
      <c r="G60" s="182">
        <v>1.88</v>
      </c>
      <c r="H60" s="9"/>
      <c r="I60" s="182">
        <v>2.94</v>
      </c>
      <c r="J60" s="9">
        <v>2.8719999999999999</v>
      </c>
      <c r="K60" s="182"/>
      <c r="L60" s="9"/>
      <c r="M60" s="7"/>
    </row>
    <row r="61" spans="3:13" ht="14.25" customHeight="1" x14ac:dyDescent="0.2">
      <c r="C61" s="32">
        <v>47</v>
      </c>
      <c r="D61" s="23" t="s">
        <v>633</v>
      </c>
      <c r="E61" s="216">
        <f t="shared" si="4"/>
        <v>0.17599999999999999</v>
      </c>
      <c r="F61" s="12">
        <f t="shared" si="5"/>
        <v>0.17299999999999999</v>
      </c>
      <c r="G61" s="182"/>
      <c r="H61" s="9"/>
      <c r="I61" s="182">
        <v>0.17599999999999999</v>
      </c>
      <c r="J61" s="9">
        <v>0.17299999999999999</v>
      </c>
      <c r="K61" s="182"/>
      <c r="L61" s="9"/>
      <c r="M61" s="7"/>
    </row>
    <row r="62" spans="3:13" x14ac:dyDescent="0.2">
      <c r="C62" s="32">
        <v>48</v>
      </c>
      <c r="D62" s="23" t="s">
        <v>75</v>
      </c>
      <c r="E62" s="216">
        <f t="shared" si="4"/>
        <v>5.2880000000000003</v>
      </c>
      <c r="F62" s="12">
        <f t="shared" si="5"/>
        <v>2.2269999999999999</v>
      </c>
      <c r="G62" s="182">
        <v>3</v>
      </c>
      <c r="H62" s="9"/>
      <c r="I62" s="620">
        <v>2.2879999999999998</v>
      </c>
      <c r="J62" s="625">
        <v>2.2269999999999999</v>
      </c>
      <c r="K62" s="182"/>
      <c r="L62" s="9"/>
      <c r="M62" s="7"/>
    </row>
    <row r="63" spans="3:13" x14ac:dyDescent="0.2">
      <c r="C63" s="32">
        <v>49</v>
      </c>
      <c r="D63" s="23" t="s">
        <v>20</v>
      </c>
      <c r="E63" s="617">
        <f t="shared" si="4"/>
        <v>0.42970000000000003</v>
      </c>
      <c r="F63" s="12">
        <f t="shared" si="5"/>
        <v>0.17100000000000001</v>
      </c>
      <c r="G63" s="182"/>
      <c r="H63" s="9"/>
      <c r="I63" s="378">
        <v>0.42970000000000003</v>
      </c>
      <c r="J63" s="209">
        <v>0.17100000000000001</v>
      </c>
      <c r="K63" s="182"/>
      <c r="L63" s="9"/>
      <c r="M63" s="7"/>
    </row>
    <row r="64" spans="3:13" x14ac:dyDescent="0.2">
      <c r="C64" s="32">
        <v>50</v>
      </c>
      <c r="D64" s="23" t="s">
        <v>634</v>
      </c>
      <c r="E64" s="617">
        <f t="shared" si="4"/>
        <v>0.2109</v>
      </c>
      <c r="F64" s="12">
        <f t="shared" si="5"/>
        <v>-2.2010000000000001</v>
      </c>
      <c r="G64" s="182"/>
      <c r="H64" s="9">
        <f>-0.62-0.141</f>
        <v>-0.76100000000000001</v>
      </c>
      <c r="I64" s="378">
        <v>0.2109</v>
      </c>
      <c r="J64" s="209"/>
      <c r="K64" s="223"/>
      <c r="L64" s="9">
        <v>-1.44</v>
      </c>
      <c r="M64" s="7"/>
    </row>
    <row r="65" spans="3:13" x14ac:dyDescent="0.2">
      <c r="C65" s="32">
        <v>51</v>
      </c>
      <c r="D65" s="193" t="s">
        <v>635</v>
      </c>
      <c r="E65" s="617"/>
      <c r="F65" s="12">
        <f t="shared" si="5"/>
        <v>-0.66999999999999993</v>
      </c>
      <c r="G65" s="182"/>
      <c r="H65" s="9">
        <v>-0.3</v>
      </c>
      <c r="I65" s="208"/>
      <c r="J65" s="209"/>
      <c r="K65" s="223"/>
      <c r="L65" s="9">
        <v>-0.37</v>
      </c>
      <c r="M65" s="7"/>
    </row>
    <row r="66" spans="3:13" x14ac:dyDescent="0.2">
      <c r="C66" s="32">
        <v>52</v>
      </c>
      <c r="D66" s="203" t="s">
        <v>77</v>
      </c>
      <c r="E66" s="617"/>
      <c r="F66" s="12">
        <f t="shared" si="5"/>
        <v>-0.71</v>
      </c>
      <c r="G66" s="182"/>
      <c r="H66" s="9">
        <v>-0.1</v>
      </c>
      <c r="I66" s="208"/>
      <c r="J66" s="209"/>
      <c r="K66" s="182"/>
      <c r="L66" s="9">
        <v>-0.61</v>
      </c>
      <c r="M66" s="7"/>
    </row>
    <row r="67" spans="3:13" x14ac:dyDescent="0.2">
      <c r="C67" s="32">
        <v>53</v>
      </c>
      <c r="D67" s="23" t="s">
        <v>78</v>
      </c>
      <c r="E67" s="617"/>
      <c r="F67" s="12">
        <f t="shared" si="5"/>
        <v>-0.13400000000000001</v>
      </c>
      <c r="G67" s="182"/>
      <c r="H67" s="9">
        <v>-0.13400000000000001</v>
      </c>
      <c r="I67" s="208"/>
      <c r="J67" s="209"/>
      <c r="K67" s="182"/>
      <c r="L67" s="9"/>
      <c r="M67" s="7"/>
    </row>
    <row r="68" spans="3:13" x14ac:dyDescent="0.2">
      <c r="C68" s="32">
        <v>54</v>
      </c>
      <c r="D68" s="23" t="s">
        <v>22</v>
      </c>
      <c r="E68" s="617">
        <f t="shared" si="4"/>
        <v>7.4899999999999994E-2</v>
      </c>
      <c r="F68" s="12">
        <f t="shared" si="5"/>
        <v>-2.2000000000000002</v>
      </c>
      <c r="G68" s="182"/>
      <c r="H68" s="9">
        <v>-0.4</v>
      </c>
      <c r="I68" s="378">
        <v>7.4899999999999994E-2</v>
      </c>
      <c r="J68" s="209"/>
      <c r="K68" s="182"/>
      <c r="L68" s="9">
        <v>-1.8</v>
      </c>
      <c r="M68" s="7"/>
    </row>
    <row r="69" spans="3:13" x14ac:dyDescent="0.2">
      <c r="C69" s="32">
        <v>55</v>
      </c>
      <c r="D69" s="193" t="s">
        <v>202</v>
      </c>
      <c r="E69" s="617"/>
      <c r="F69" s="12">
        <f t="shared" si="5"/>
        <v>-0.44999999999999996</v>
      </c>
      <c r="G69" s="182"/>
      <c r="H69" s="9">
        <v>-0.3</v>
      </c>
      <c r="I69" s="208"/>
      <c r="J69" s="209"/>
      <c r="K69" s="182"/>
      <c r="L69" s="9">
        <v>-0.15</v>
      </c>
      <c r="M69" s="7"/>
    </row>
    <row r="70" spans="3:13" s="741" customFormat="1" x14ac:dyDescent="0.2">
      <c r="C70" s="32">
        <v>56</v>
      </c>
      <c r="D70" s="663" t="s">
        <v>636</v>
      </c>
      <c r="E70" s="617"/>
      <c r="F70" s="12">
        <f t="shared" si="5"/>
        <v>-0.15</v>
      </c>
      <c r="G70" s="182"/>
      <c r="H70" s="9">
        <v>-0.15</v>
      </c>
      <c r="I70" s="748"/>
      <c r="J70" s="749"/>
      <c r="K70" s="182"/>
      <c r="L70" s="9"/>
      <c r="M70" s="7"/>
    </row>
    <row r="71" spans="3:13" x14ac:dyDescent="0.2">
      <c r="C71" s="32">
        <v>57</v>
      </c>
      <c r="D71" s="23" t="s">
        <v>79</v>
      </c>
      <c r="E71" s="216">
        <f t="shared" si="4"/>
        <v>1.1419999999999999</v>
      </c>
      <c r="F71" s="12">
        <f t="shared" si="5"/>
        <v>0.86</v>
      </c>
      <c r="G71" s="182"/>
      <c r="H71" s="9"/>
      <c r="I71" s="620">
        <v>1.1419999999999999</v>
      </c>
      <c r="J71" s="625">
        <v>0.86</v>
      </c>
      <c r="K71" s="182"/>
      <c r="L71" s="9"/>
      <c r="M71" s="7"/>
    </row>
    <row r="72" spans="3:13" x14ac:dyDescent="0.2">
      <c r="C72" s="32">
        <v>58</v>
      </c>
      <c r="D72" s="23" t="s">
        <v>80</v>
      </c>
      <c r="E72" s="617"/>
      <c r="F72" s="12">
        <f t="shared" si="5"/>
        <v>-0.8</v>
      </c>
      <c r="G72" s="182"/>
      <c r="H72" s="9">
        <v>-0.8</v>
      </c>
      <c r="I72" s="208"/>
      <c r="J72" s="209"/>
      <c r="K72" s="182"/>
      <c r="L72" s="9"/>
      <c r="M72" s="7"/>
    </row>
    <row r="73" spans="3:13" x14ac:dyDescent="0.2">
      <c r="C73" s="32">
        <v>59</v>
      </c>
      <c r="D73" s="23" t="s">
        <v>203</v>
      </c>
      <c r="E73" s="617"/>
      <c r="F73" s="12">
        <f t="shared" si="5"/>
        <v>-0.3</v>
      </c>
      <c r="G73" s="182"/>
      <c r="H73" s="9">
        <v>-0.3</v>
      </c>
      <c r="I73" s="208"/>
      <c r="J73" s="209"/>
      <c r="K73" s="182"/>
      <c r="L73" s="9"/>
      <c r="M73" s="7"/>
    </row>
    <row r="74" spans="3:13" x14ac:dyDescent="0.2">
      <c r="C74" s="32">
        <v>60</v>
      </c>
      <c r="D74" s="196" t="s">
        <v>24</v>
      </c>
      <c r="E74" s="617">
        <f t="shared" si="4"/>
        <v>2.052</v>
      </c>
      <c r="F74" s="12">
        <f t="shared" si="5"/>
        <v>0</v>
      </c>
      <c r="G74" s="182"/>
      <c r="H74" s="9"/>
      <c r="I74" s="182">
        <v>2.052</v>
      </c>
      <c r="J74" s="209"/>
      <c r="K74" s="182"/>
      <c r="L74" s="9"/>
      <c r="M74" s="7"/>
    </row>
    <row r="75" spans="3:13" x14ac:dyDescent="0.2">
      <c r="C75" s="32">
        <v>61</v>
      </c>
      <c r="D75" s="196" t="s">
        <v>25</v>
      </c>
      <c r="E75" s="617"/>
      <c r="F75" s="12">
        <f t="shared" si="5"/>
        <v>-0.375</v>
      </c>
      <c r="G75" s="182"/>
      <c r="H75" s="9">
        <v>-0.05</v>
      </c>
      <c r="I75" s="208"/>
      <c r="J75" s="209"/>
      <c r="K75" s="182"/>
      <c r="L75" s="9">
        <v>-0.32500000000000001</v>
      </c>
      <c r="M75" s="7"/>
    </row>
    <row r="76" spans="3:13" ht="13.5" thickBot="1" x14ac:dyDescent="0.25">
      <c r="C76" s="32">
        <v>62</v>
      </c>
      <c r="D76" s="41" t="s">
        <v>81</v>
      </c>
      <c r="E76" s="216">
        <f t="shared" si="4"/>
        <v>4.1239999999999997</v>
      </c>
      <c r="F76" s="12">
        <f t="shared" si="5"/>
        <v>-1.0790000000000002</v>
      </c>
      <c r="G76" s="225">
        <v>4</v>
      </c>
      <c r="H76" s="226">
        <v>-0.8</v>
      </c>
      <c r="I76" s="620">
        <v>0.124</v>
      </c>
      <c r="J76" s="625">
        <v>0.121</v>
      </c>
      <c r="K76" s="182"/>
      <c r="L76" s="9">
        <v>-0.4</v>
      </c>
      <c r="M76" s="7"/>
    </row>
    <row r="77" spans="3:13" ht="13.5" hidden="1" customHeight="1" thickBot="1" x14ac:dyDescent="0.25">
      <c r="C77" s="59"/>
      <c r="D77" s="185" t="s">
        <v>224</v>
      </c>
      <c r="E77" s="621">
        <f t="shared" si="4"/>
        <v>62.258200000000002</v>
      </c>
      <c r="F77" s="623">
        <f t="shared" si="5"/>
        <v>-14.746140000000006</v>
      </c>
      <c r="G77" s="212">
        <f>SUM(G55:G76)</f>
        <v>8.879999999999999</v>
      </c>
      <c r="H77" s="213">
        <f>SUM(H55:H76)</f>
        <v>-16.744140000000005</v>
      </c>
      <c r="I77" s="212">
        <f>SUM(I55:I76)+I28</f>
        <v>53.3782</v>
      </c>
      <c r="J77" s="213">
        <f>SUM(J55:J76)+J28</f>
        <v>9.593</v>
      </c>
      <c r="K77" s="212">
        <f>SUM(K55:K76)+K28+K45</f>
        <v>0</v>
      </c>
      <c r="L77" s="213">
        <f>SUM(L55:L76)+L28+L45</f>
        <v>-7.5950000000000006</v>
      </c>
      <c r="M77" s="7"/>
    </row>
    <row r="78" spans="3:13" ht="13.5" customHeight="1" thickBot="1" x14ac:dyDescent="0.25">
      <c r="C78" s="60">
        <v>63</v>
      </c>
      <c r="D78" s="384" t="s">
        <v>41</v>
      </c>
      <c r="E78" s="622">
        <f>G78+I78+K78</f>
        <v>444.92014999999998</v>
      </c>
      <c r="F78" s="624">
        <f t="shared" si="5"/>
        <v>45.253860000000017</v>
      </c>
      <c r="G78" s="381">
        <f>G14+G17+G22+G26+G28+G42+G43+G44+G45+SUM(G47:G76)</f>
        <v>370.13499999999999</v>
      </c>
      <c r="H78" s="618">
        <f>SUM(H47:H76)+H14</f>
        <v>-33.244140000000002</v>
      </c>
      <c r="I78" s="382">
        <f>I14+I26+I28+SUM(I47:I76)+I22+I17</f>
        <v>74.785150000000002</v>
      </c>
      <c r="J78" s="381">
        <f>J14+J26+J28+SUM(J47:J76)</f>
        <v>86.093000000000018</v>
      </c>
      <c r="K78" s="383">
        <f>K77</f>
        <v>0</v>
      </c>
      <c r="L78" s="380">
        <f>L77</f>
        <v>-7.5950000000000006</v>
      </c>
      <c r="M78" s="7"/>
    </row>
    <row r="79" spans="3:13" x14ac:dyDescent="0.2">
      <c r="C79" s="207"/>
      <c r="G79" s="7"/>
      <c r="H79" s="7"/>
      <c r="I79" s="7"/>
      <c r="J79" s="7"/>
      <c r="K79" s="7"/>
      <c r="L79" s="7"/>
      <c r="M79" s="7"/>
    </row>
    <row r="80" spans="3:13" x14ac:dyDescent="0.2">
      <c r="C80" s="207"/>
      <c r="G80" s="206"/>
      <c r="H80" s="7"/>
      <c r="I80" s="307"/>
      <c r="J80" s="7"/>
      <c r="K80" s="7"/>
      <c r="L80" s="7"/>
      <c r="M80" s="7"/>
    </row>
    <row r="81" spans="3:13" x14ac:dyDescent="0.2">
      <c r="C81" s="207"/>
      <c r="D81" s="6" t="s">
        <v>82</v>
      </c>
      <c r="F81" s="266"/>
      <c r="G81" s="7"/>
      <c r="H81" s="7"/>
      <c r="I81" s="7"/>
      <c r="J81" s="7"/>
      <c r="K81" s="7"/>
      <c r="L81" s="7"/>
      <c r="M81" s="7"/>
    </row>
    <row r="82" spans="3:13" x14ac:dyDescent="0.2">
      <c r="C82" s="207"/>
      <c r="D82" s="194" t="s">
        <v>199</v>
      </c>
      <c r="G82" s="307"/>
      <c r="H82" s="7"/>
      <c r="I82" s="7"/>
      <c r="J82" s="7"/>
      <c r="K82" s="7"/>
      <c r="L82" s="7"/>
      <c r="M82" s="7"/>
    </row>
    <row r="83" spans="3:13" x14ac:dyDescent="0.2">
      <c r="C83" s="207"/>
      <c r="D83" s="191" t="s">
        <v>226</v>
      </c>
      <c r="G83" s="7"/>
      <c r="H83" s="7"/>
      <c r="I83" s="7"/>
      <c r="J83" s="7"/>
      <c r="K83" s="7"/>
      <c r="L83" s="7"/>
      <c r="M83" s="7"/>
    </row>
    <row r="84" spans="3:13" x14ac:dyDescent="0.2">
      <c r="D84" s="6" t="s">
        <v>83</v>
      </c>
    </row>
  </sheetData>
  <mergeCells count="9">
    <mergeCell ref="K12:L12"/>
    <mergeCell ref="C12:C13"/>
    <mergeCell ref="D12:D13"/>
    <mergeCell ref="E12:F12"/>
    <mergeCell ref="G2:H2"/>
    <mergeCell ref="D8:J8"/>
    <mergeCell ref="E9:H9"/>
    <mergeCell ref="G12:H12"/>
    <mergeCell ref="I12:J12"/>
  </mergeCells>
  <pageMargins left="0.55118110236220474" right="0" top="0.55118110236220474" bottom="0.19685039370078741" header="0.51181102362204722" footer="0.51181102362204722"/>
  <pageSetup paperSize="9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O83" sqref="O83"/>
    </sheetView>
  </sheetViews>
  <sheetFormatPr defaultRowHeight="15" customHeight="1" x14ac:dyDescent="0.2"/>
  <cols>
    <col min="1" max="1" width="5.7109375" customWidth="1"/>
    <col min="2" max="2" width="64.85546875" customWidth="1"/>
    <col min="3" max="3" width="12.7109375" customWidth="1"/>
    <col min="4" max="4" width="11.42578125" customWidth="1"/>
    <col min="5" max="5" width="11.7109375" customWidth="1"/>
    <col min="6" max="6" width="10.7109375" customWidth="1"/>
    <col min="7" max="7" width="11.7109375" customWidth="1"/>
    <col min="8" max="8" width="10.7109375" customWidth="1"/>
    <col min="9" max="9" width="11.7109375" customWidth="1"/>
    <col min="10" max="10" width="10.7109375" customWidth="1"/>
  </cols>
  <sheetData>
    <row r="1" spans="1:12" s="231" customFormat="1" ht="18.75" customHeight="1" x14ac:dyDescent="0.2">
      <c r="B1" s="227"/>
      <c r="C1" s="227"/>
    </row>
    <row r="2" spans="1:12" s="231" customFormat="1" ht="15" customHeight="1" x14ac:dyDescent="0.2">
      <c r="B2" s="227"/>
      <c r="C2" s="227"/>
      <c r="I2" s="8" t="s">
        <v>26</v>
      </c>
      <c r="J2" s="8"/>
    </row>
    <row r="3" spans="1:12" s="231" customFormat="1" ht="15" customHeight="1" x14ac:dyDescent="0.2">
      <c r="B3" s="227"/>
      <c r="C3" s="227"/>
      <c r="I3" s="205" t="s">
        <v>434</v>
      </c>
      <c r="J3" s="14"/>
    </row>
    <row r="4" spans="1:12" s="231" customFormat="1" ht="15" customHeight="1" x14ac:dyDescent="0.2">
      <c r="B4" s="227"/>
      <c r="C4" s="227"/>
      <c r="I4" s="8" t="s">
        <v>85</v>
      </c>
      <c r="J4" s="8"/>
    </row>
    <row r="5" spans="1:12" s="231" customFormat="1" ht="15" customHeight="1" x14ac:dyDescent="0.2">
      <c r="B5" s="227"/>
      <c r="C5" s="227"/>
      <c r="I5" s="8" t="s">
        <v>441</v>
      </c>
      <c r="J5" s="8"/>
      <c r="K5" s="385"/>
    </row>
    <row r="6" spans="1:12" s="231" customFormat="1" ht="15" customHeight="1" x14ac:dyDescent="0.25">
      <c r="B6" s="292"/>
      <c r="C6" s="292"/>
      <c r="D6" s="3"/>
      <c r="E6" s="3"/>
      <c r="F6" s="3"/>
      <c r="G6" s="3"/>
      <c r="I6" s="205" t="s">
        <v>442</v>
      </c>
      <c r="J6" s="14"/>
      <c r="K6" s="385"/>
    </row>
    <row r="7" spans="1:12" s="231" customFormat="1" ht="15" customHeight="1" x14ac:dyDescent="0.25">
      <c r="B7" s="292"/>
      <c r="C7" s="292"/>
      <c r="D7" s="3"/>
      <c r="E7" s="3"/>
      <c r="F7" s="3"/>
      <c r="G7" s="3"/>
    </row>
    <row r="8" spans="1:12" s="231" customFormat="1" ht="15" customHeight="1" x14ac:dyDescent="0.25">
      <c r="B8" s="292" t="s">
        <v>428</v>
      </c>
      <c r="C8" s="292"/>
      <c r="D8" s="3"/>
      <c r="E8" s="3"/>
      <c r="F8" s="3"/>
      <c r="G8" s="3"/>
      <c r="H8" s="385"/>
    </row>
    <row r="9" spans="1:12" s="231" customFormat="1" ht="15" customHeight="1" x14ac:dyDescent="0.2">
      <c r="B9" s="227"/>
      <c r="C9" s="227"/>
    </row>
    <row r="10" spans="1:12" s="231" customFormat="1" ht="15" customHeight="1" x14ac:dyDescent="0.2"/>
    <row r="11" spans="1:12" ht="15" customHeight="1" thickBot="1" x14ac:dyDescent="0.25">
      <c r="A11" s="189"/>
      <c r="B11" s="189"/>
      <c r="C11" s="189"/>
      <c r="D11" s="189"/>
      <c r="E11" s="189"/>
      <c r="F11" s="189"/>
      <c r="G11" s="189"/>
      <c r="H11" s="189"/>
      <c r="I11" s="190"/>
      <c r="J11" s="189"/>
    </row>
    <row r="12" spans="1:12" ht="15" customHeight="1" x14ac:dyDescent="0.2">
      <c r="A12" s="795"/>
      <c r="B12" s="797" t="s">
        <v>44</v>
      </c>
      <c r="C12" s="786" t="s">
        <v>45</v>
      </c>
      <c r="D12" s="787"/>
      <c r="E12" s="786" t="s">
        <v>47</v>
      </c>
      <c r="F12" s="787"/>
      <c r="G12" s="786" t="s">
        <v>227</v>
      </c>
      <c r="H12" s="787"/>
      <c r="I12" s="786" t="s">
        <v>225</v>
      </c>
      <c r="J12" s="787"/>
    </row>
    <row r="13" spans="1:12" ht="33" customHeight="1" thickBot="1" x14ac:dyDescent="0.25">
      <c r="A13" s="796"/>
      <c r="B13" s="798"/>
      <c r="C13" s="308" t="s">
        <v>45</v>
      </c>
      <c r="D13" s="309" t="s">
        <v>52</v>
      </c>
      <c r="E13" s="310" t="s">
        <v>45</v>
      </c>
      <c r="F13" s="311" t="s">
        <v>52</v>
      </c>
      <c r="G13" s="310" t="s">
        <v>45</v>
      </c>
      <c r="H13" s="311" t="s">
        <v>52</v>
      </c>
      <c r="I13" s="310" t="s">
        <v>45</v>
      </c>
      <c r="J13" s="311" t="s">
        <v>52</v>
      </c>
    </row>
    <row r="14" spans="1:12" ht="31.5" customHeight="1" thickBot="1" x14ac:dyDescent="0.3">
      <c r="A14" s="647">
        <v>1</v>
      </c>
      <c r="B14" s="648" t="s">
        <v>87</v>
      </c>
      <c r="C14" s="740">
        <f>E14+G14+I14</f>
        <v>101.00980000000001</v>
      </c>
      <c r="D14" s="653">
        <f>F14+H14+J14</f>
        <v>-10</v>
      </c>
      <c r="E14" s="651">
        <f>E15+E19+E18</f>
        <v>100.4</v>
      </c>
      <c r="F14" s="651">
        <f>F15+F19+F18</f>
        <v>-10</v>
      </c>
      <c r="G14" s="652">
        <f>G15+G19</f>
        <v>0.60980000000000001</v>
      </c>
      <c r="H14" s="652"/>
      <c r="I14" s="653"/>
      <c r="J14" s="650"/>
    </row>
    <row r="15" spans="1:12" ht="15" customHeight="1" thickBot="1" x14ac:dyDescent="0.25">
      <c r="A15" s="654">
        <v>2</v>
      </c>
      <c r="B15" s="655" t="s">
        <v>88</v>
      </c>
      <c r="C15" s="649">
        <f t="shared" ref="C15:C85" si="0">E15+G15+I15</f>
        <v>98.109800000000007</v>
      </c>
      <c r="D15" s="650">
        <v>-10</v>
      </c>
      <c r="E15" s="656">
        <f>SUM(E16:E17)</f>
        <v>97.5</v>
      </c>
      <c r="F15" s="656">
        <f>SUM(F16:F17)</f>
        <v>-10</v>
      </c>
      <c r="G15" s="658">
        <f>G16+G17</f>
        <v>0.60980000000000001</v>
      </c>
      <c r="H15" s="658"/>
      <c r="I15" s="656"/>
      <c r="J15" s="657"/>
      <c r="L15" s="7"/>
    </row>
    <row r="16" spans="1:12" ht="15" customHeight="1" thickBot="1" x14ac:dyDescent="0.25">
      <c r="A16" s="654">
        <v>3</v>
      </c>
      <c r="B16" s="659" t="s">
        <v>27</v>
      </c>
      <c r="C16" s="731">
        <f t="shared" si="0"/>
        <v>94.209800000000001</v>
      </c>
      <c r="D16" s="739">
        <v>-10</v>
      </c>
      <c r="E16" s="613">
        <v>93.6</v>
      </c>
      <c r="F16" s="660">
        <v>-10</v>
      </c>
      <c r="G16" s="661">
        <v>0.60980000000000001</v>
      </c>
      <c r="H16" s="660"/>
      <c r="I16" s="662"/>
      <c r="J16" s="660"/>
    </row>
    <row r="17" spans="1:12" ht="15" customHeight="1" thickBot="1" x14ac:dyDescent="0.25">
      <c r="A17" s="654">
        <v>4</v>
      </c>
      <c r="B17" s="659" t="s">
        <v>57</v>
      </c>
      <c r="C17" s="731">
        <f t="shared" si="0"/>
        <v>3.9</v>
      </c>
      <c r="D17" s="650"/>
      <c r="E17" s="208">
        <v>3.9</v>
      </c>
      <c r="F17" s="660"/>
      <c r="G17" s="662"/>
      <c r="H17" s="660"/>
      <c r="I17" s="662"/>
      <c r="J17" s="660"/>
    </row>
    <row r="18" spans="1:12" s="609" customFormat="1" ht="15" customHeight="1" thickBot="1" x14ac:dyDescent="0.25">
      <c r="A18" s="654">
        <v>5</v>
      </c>
      <c r="B18" s="663" t="s">
        <v>14</v>
      </c>
      <c r="C18" s="649">
        <f t="shared" si="0"/>
        <v>0.4</v>
      </c>
      <c r="D18" s="650"/>
      <c r="E18" s="646">
        <v>0.4</v>
      </c>
      <c r="F18" s="660"/>
      <c r="G18" s="662"/>
      <c r="H18" s="660"/>
      <c r="I18" s="662"/>
      <c r="J18" s="660"/>
    </row>
    <row r="19" spans="1:12" ht="15" customHeight="1" thickBot="1" x14ac:dyDescent="0.25">
      <c r="A19" s="654">
        <v>6</v>
      </c>
      <c r="B19" s="663" t="s">
        <v>7</v>
      </c>
      <c r="C19" s="649">
        <f t="shared" si="0"/>
        <v>2.5</v>
      </c>
      <c r="D19" s="650"/>
      <c r="E19" s="620">
        <v>2.5</v>
      </c>
      <c r="F19" s="625"/>
      <c r="G19" s="620"/>
      <c r="H19" s="625"/>
      <c r="I19" s="620"/>
      <c r="J19" s="625"/>
      <c r="K19" s="333"/>
      <c r="L19" s="333"/>
    </row>
    <row r="20" spans="1:12" ht="31.5" customHeight="1" thickBot="1" x14ac:dyDescent="0.3">
      <c r="A20" s="647">
        <v>7</v>
      </c>
      <c r="B20" s="664" t="s">
        <v>107</v>
      </c>
      <c r="C20" s="649">
        <f t="shared" si="0"/>
        <v>77.758200000000002</v>
      </c>
      <c r="D20" s="665">
        <f>F20+H20+J20</f>
        <v>-14.546140000000007</v>
      </c>
      <c r="E20" s="666">
        <f t="shared" ref="E20:J20" si="1">E21+SUM(E26:E47)</f>
        <v>24.38</v>
      </c>
      <c r="F20" s="667">
        <f t="shared" si="1"/>
        <v>-16.544140000000006</v>
      </c>
      <c r="G20" s="668">
        <f t="shared" si="1"/>
        <v>53.3782</v>
      </c>
      <c r="H20" s="669">
        <f t="shared" si="1"/>
        <v>9.593</v>
      </c>
      <c r="I20" s="670">
        <f t="shared" si="1"/>
        <v>0</v>
      </c>
      <c r="J20" s="671">
        <f t="shared" si="1"/>
        <v>-7.5950000000000006</v>
      </c>
    </row>
    <row r="21" spans="1:12" ht="27.75" customHeight="1" thickBot="1" x14ac:dyDescent="0.25">
      <c r="A21" s="672">
        <v>8</v>
      </c>
      <c r="B21" s="655" t="s">
        <v>209</v>
      </c>
      <c r="C21" s="649">
        <f t="shared" si="0"/>
        <v>56.040999999999997</v>
      </c>
      <c r="D21" s="665"/>
      <c r="E21" s="656">
        <f>E22+E23+E25</f>
        <v>15.5</v>
      </c>
      <c r="F21" s="657"/>
      <c r="G21" s="673">
        <f>SUM(G22:G25)</f>
        <v>40.540999999999997</v>
      </c>
      <c r="H21" s="674"/>
      <c r="I21" s="675"/>
      <c r="J21" s="676"/>
    </row>
    <row r="22" spans="1:12" ht="15" customHeight="1" thickBot="1" x14ac:dyDescent="0.25">
      <c r="A22" s="654">
        <v>9</v>
      </c>
      <c r="B22" s="677" t="s">
        <v>219</v>
      </c>
      <c r="C22" s="649">
        <f t="shared" si="0"/>
        <v>8.7605400000000007</v>
      </c>
      <c r="D22" s="665"/>
      <c r="E22" s="429">
        <v>8.7605400000000007</v>
      </c>
      <c r="F22" s="660"/>
      <c r="G22" s="662"/>
      <c r="H22" s="660"/>
      <c r="I22" s="662"/>
      <c r="J22" s="660"/>
    </row>
    <row r="23" spans="1:12" ht="25.5" customHeight="1" thickBot="1" x14ac:dyDescent="0.25">
      <c r="A23" s="654">
        <v>10</v>
      </c>
      <c r="B23" s="678" t="s">
        <v>220</v>
      </c>
      <c r="C23" s="649">
        <f t="shared" si="0"/>
        <v>-3.7605400000000002</v>
      </c>
      <c r="D23" s="665"/>
      <c r="E23" s="679">
        <v>-3.7605400000000002</v>
      </c>
      <c r="F23" s="680"/>
      <c r="G23" s="662"/>
      <c r="H23" s="660"/>
      <c r="I23" s="662"/>
      <c r="J23" s="660"/>
    </row>
    <row r="24" spans="1:12" s="377" customFormat="1" ht="24.75" customHeight="1" thickBot="1" x14ac:dyDescent="0.25">
      <c r="A24" s="654">
        <v>11</v>
      </c>
      <c r="B24" s="677" t="s">
        <v>437</v>
      </c>
      <c r="C24" s="649">
        <f t="shared" si="0"/>
        <v>19.622</v>
      </c>
      <c r="D24" s="665"/>
      <c r="E24" s="180"/>
      <c r="F24" s="181"/>
      <c r="G24" s="180">
        <v>19.622</v>
      </c>
      <c r="H24" s="681"/>
      <c r="I24" s="662"/>
      <c r="J24" s="660"/>
    </row>
    <row r="25" spans="1:12" s="377" customFormat="1" ht="51" customHeight="1" thickBot="1" x14ac:dyDescent="0.25">
      <c r="A25" s="654">
        <v>12</v>
      </c>
      <c r="B25" s="677" t="s">
        <v>438</v>
      </c>
      <c r="C25" s="649">
        <f t="shared" si="0"/>
        <v>31.419</v>
      </c>
      <c r="D25" s="665"/>
      <c r="E25" s="180">
        <v>10.5</v>
      </c>
      <c r="F25" s="181"/>
      <c r="G25" s="180">
        <v>20.919</v>
      </c>
      <c r="H25" s="681"/>
      <c r="I25" s="662"/>
      <c r="J25" s="660"/>
    </row>
    <row r="26" spans="1:12" ht="15" customHeight="1" thickBot="1" x14ac:dyDescent="0.25">
      <c r="A26" s="654">
        <v>13</v>
      </c>
      <c r="B26" s="655" t="s">
        <v>214</v>
      </c>
      <c r="C26" s="649">
        <f t="shared" si="0"/>
        <v>0.62</v>
      </c>
      <c r="D26" s="665">
        <f t="shared" ref="D26:D85" si="2">F26+H26+J26</f>
        <v>-5.8819999999999997</v>
      </c>
      <c r="E26" s="656"/>
      <c r="F26" s="657">
        <v>-5.5869999999999997</v>
      </c>
      <c r="G26" s="210">
        <v>0.62</v>
      </c>
      <c r="H26" s="211">
        <v>0.60499999999999998</v>
      </c>
      <c r="I26" s="620"/>
      <c r="J26" s="625">
        <v>-0.9</v>
      </c>
    </row>
    <row r="27" spans="1:12" ht="15" customHeight="1" thickBot="1" x14ac:dyDescent="0.25">
      <c r="A27" s="654">
        <v>14</v>
      </c>
      <c r="B27" s="663" t="s">
        <v>215</v>
      </c>
      <c r="C27" s="649">
        <f t="shared" si="0"/>
        <v>1.1160000000000001</v>
      </c>
      <c r="D27" s="665">
        <f t="shared" si="2"/>
        <v>-4.7100000000000009</v>
      </c>
      <c r="E27" s="620"/>
      <c r="F27" s="625">
        <v>-4.4000000000000004</v>
      </c>
      <c r="G27" s="182">
        <v>1.1160000000000001</v>
      </c>
      <c r="H27" s="9">
        <v>1.0900000000000001</v>
      </c>
      <c r="I27" s="620"/>
      <c r="J27" s="625">
        <v>-1.4</v>
      </c>
    </row>
    <row r="28" spans="1:12" ht="15" customHeight="1" thickBot="1" x14ac:dyDescent="0.25">
      <c r="A28" s="654">
        <v>15</v>
      </c>
      <c r="B28" s="663" t="s">
        <v>216</v>
      </c>
      <c r="C28" s="649">
        <f t="shared" si="0"/>
        <v>0</v>
      </c>
      <c r="D28" s="665">
        <f t="shared" si="2"/>
        <v>-0.5</v>
      </c>
      <c r="E28" s="620"/>
      <c r="F28" s="625">
        <v>-0.3</v>
      </c>
      <c r="G28" s="208"/>
      <c r="H28" s="209"/>
      <c r="I28" s="620"/>
      <c r="J28" s="625">
        <v>-0.2</v>
      </c>
    </row>
    <row r="29" spans="1:12" ht="15" customHeight="1" thickBot="1" x14ac:dyDescent="0.25">
      <c r="A29" s="654">
        <v>16</v>
      </c>
      <c r="B29" s="663" t="s">
        <v>217</v>
      </c>
      <c r="C29" s="649">
        <f t="shared" si="0"/>
        <v>1.4157</v>
      </c>
      <c r="D29" s="665">
        <f t="shared" si="2"/>
        <v>1.232</v>
      </c>
      <c r="E29" s="620"/>
      <c r="F29" s="625"/>
      <c r="G29" s="378">
        <v>1.4157</v>
      </c>
      <c r="H29" s="9">
        <v>1.232</v>
      </c>
      <c r="I29" s="620"/>
      <c r="J29" s="625"/>
    </row>
    <row r="30" spans="1:12" ht="15" customHeight="1" thickBot="1" x14ac:dyDescent="0.25">
      <c r="A30" s="654">
        <v>17</v>
      </c>
      <c r="B30" s="663" t="s">
        <v>218</v>
      </c>
      <c r="C30" s="649">
        <f t="shared" si="0"/>
        <v>0.248</v>
      </c>
      <c r="D30" s="665">
        <f t="shared" si="2"/>
        <v>-2.1201400000000001</v>
      </c>
      <c r="E30" s="620"/>
      <c r="F30" s="682">
        <v>-2.3621400000000001</v>
      </c>
      <c r="G30" s="182">
        <v>0.248</v>
      </c>
      <c r="H30" s="9">
        <v>0.24199999999999999</v>
      </c>
      <c r="I30" s="620"/>
      <c r="J30" s="625"/>
    </row>
    <row r="31" spans="1:12" ht="15" customHeight="1" thickBot="1" x14ac:dyDescent="0.25">
      <c r="A31" s="654">
        <v>18</v>
      </c>
      <c r="B31" s="663" t="s">
        <v>18</v>
      </c>
      <c r="C31" s="649">
        <f t="shared" si="0"/>
        <v>4.82</v>
      </c>
      <c r="D31" s="665">
        <f t="shared" si="2"/>
        <v>2.8719999999999999</v>
      </c>
      <c r="E31" s="620">
        <v>1.88</v>
      </c>
      <c r="F31" s="625"/>
      <c r="G31" s="182">
        <v>2.94</v>
      </c>
      <c r="H31" s="9">
        <v>2.8719999999999999</v>
      </c>
      <c r="I31" s="620"/>
      <c r="J31" s="625"/>
    </row>
    <row r="32" spans="1:12" ht="15" customHeight="1" thickBot="1" x14ac:dyDescent="0.25">
      <c r="A32" s="654">
        <v>19</v>
      </c>
      <c r="B32" s="663" t="s">
        <v>221</v>
      </c>
      <c r="C32" s="649">
        <f t="shared" si="0"/>
        <v>0.17599999999999999</v>
      </c>
      <c r="D32" s="665">
        <f t="shared" si="2"/>
        <v>0.17299999999999999</v>
      </c>
      <c r="E32" s="683"/>
      <c r="F32" s="684"/>
      <c r="G32" s="182">
        <v>0.17599999999999999</v>
      </c>
      <c r="H32" s="9">
        <v>0.17299999999999999</v>
      </c>
      <c r="I32" s="620"/>
      <c r="J32" s="625"/>
    </row>
    <row r="33" spans="1:10" ht="15" customHeight="1" thickBot="1" x14ac:dyDescent="0.25">
      <c r="A33" s="654">
        <v>20</v>
      </c>
      <c r="B33" s="663" t="s">
        <v>75</v>
      </c>
      <c r="C33" s="649">
        <f t="shared" si="0"/>
        <v>5.2880000000000003</v>
      </c>
      <c r="D33" s="665">
        <f t="shared" si="2"/>
        <v>2.2269999999999999</v>
      </c>
      <c r="E33" s="620">
        <v>3</v>
      </c>
      <c r="F33" s="625"/>
      <c r="G33" s="620">
        <v>2.2879999999999998</v>
      </c>
      <c r="H33" s="625">
        <v>2.2269999999999999</v>
      </c>
      <c r="I33" s="620"/>
      <c r="J33" s="625"/>
    </row>
    <row r="34" spans="1:10" ht="15" customHeight="1" thickBot="1" x14ac:dyDescent="0.25">
      <c r="A34" s="654">
        <v>21</v>
      </c>
      <c r="B34" s="663" t="s">
        <v>20</v>
      </c>
      <c r="C34" s="649">
        <f t="shared" si="0"/>
        <v>0.42970000000000003</v>
      </c>
      <c r="D34" s="665">
        <f t="shared" si="2"/>
        <v>0.17100000000000001</v>
      </c>
      <c r="E34" s="620"/>
      <c r="F34" s="625"/>
      <c r="G34" s="378">
        <v>0.42970000000000003</v>
      </c>
      <c r="H34" s="209">
        <v>0.17100000000000001</v>
      </c>
      <c r="I34" s="620"/>
      <c r="J34" s="625"/>
    </row>
    <row r="35" spans="1:10" ht="15" customHeight="1" thickBot="1" x14ac:dyDescent="0.25">
      <c r="A35" s="654">
        <v>22</v>
      </c>
      <c r="B35" s="663" t="s">
        <v>21</v>
      </c>
      <c r="C35" s="649">
        <f t="shared" si="0"/>
        <v>0.2109</v>
      </c>
      <c r="D35" s="665">
        <f t="shared" si="2"/>
        <v>-2.2010000000000001</v>
      </c>
      <c r="E35" s="182"/>
      <c r="F35" s="9">
        <f>-0.62-0.141</f>
        <v>-0.76100000000000001</v>
      </c>
      <c r="G35" s="378">
        <v>0.2109</v>
      </c>
      <c r="H35" s="209"/>
      <c r="I35" s="223"/>
      <c r="J35" s="9">
        <v>-1.44</v>
      </c>
    </row>
    <row r="36" spans="1:10" ht="15" customHeight="1" thickBot="1" x14ac:dyDescent="0.25">
      <c r="A36" s="654">
        <v>23</v>
      </c>
      <c r="B36" s="663" t="s">
        <v>201</v>
      </c>
      <c r="C36" s="649"/>
      <c r="D36" s="665">
        <f t="shared" si="2"/>
        <v>-0.66999999999999993</v>
      </c>
      <c r="E36" s="182"/>
      <c r="F36" s="9">
        <v>-0.3</v>
      </c>
      <c r="G36" s="208"/>
      <c r="H36" s="209"/>
      <c r="I36" s="223"/>
      <c r="J36" s="9">
        <v>-0.37</v>
      </c>
    </row>
    <row r="37" spans="1:10" ht="15" customHeight="1" thickBot="1" x14ac:dyDescent="0.25">
      <c r="A37" s="654">
        <v>24</v>
      </c>
      <c r="B37" s="663" t="s">
        <v>121</v>
      </c>
      <c r="C37" s="649"/>
      <c r="D37" s="665">
        <f t="shared" si="2"/>
        <v>-0.71</v>
      </c>
      <c r="E37" s="182"/>
      <c r="F37" s="9">
        <v>-0.1</v>
      </c>
      <c r="G37" s="208"/>
      <c r="H37" s="209"/>
      <c r="I37" s="182"/>
      <c r="J37" s="9">
        <v>-0.61</v>
      </c>
    </row>
    <row r="38" spans="1:10" ht="15" customHeight="1" thickBot="1" x14ac:dyDescent="0.25">
      <c r="A38" s="654">
        <v>25</v>
      </c>
      <c r="B38" s="685" t="s">
        <v>78</v>
      </c>
      <c r="C38" s="649"/>
      <c r="D38" s="665">
        <f t="shared" si="2"/>
        <v>-0.13400000000000001</v>
      </c>
      <c r="E38" s="182"/>
      <c r="F38" s="9">
        <v>-0.13400000000000001</v>
      </c>
      <c r="G38" s="208"/>
      <c r="H38" s="209"/>
      <c r="I38" s="182"/>
      <c r="J38" s="9"/>
    </row>
    <row r="39" spans="1:10" ht="15" customHeight="1" thickBot="1" x14ac:dyDescent="0.25">
      <c r="A39" s="654">
        <v>26</v>
      </c>
      <c r="B39" s="663" t="s">
        <v>22</v>
      </c>
      <c r="C39" s="649">
        <f t="shared" si="0"/>
        <v>7.4899999999999994E-2</v>
      </c>
      <c r="D39" s="665">
        <f t="shared" si="2"/>
        <v>-2.2000000000000002</v>
      </c>
      <c r="E39" s="620"/>
      <c r="F39" s="625">
        <v>-0.4</v>
      </c>
      <c r="G39" s="658">
        <v>7.4899999999999994E-2</v>
      </c>
      <c r="H39" s="625"/>
      <c r="I39" s="620"/>
      <c r="J39" s="625">
        <v>-1.8</v>
      </c>
    </row>
    <row r="40" spans="1:10" ht="15" customHeight="1" thickBot="1" x14ac:dyDescent="0.25">
      <c r="A40" s="654">
        <v>27</v>
      </c>
      <c r="B40" s="663" t="s">
        <v>202</v>
      </c>
      <c r="C40" s="649">
        <f t="shared" si="0"/>
        <v>0</v>
      </c>
      <c r="D40" s="665">
        <f t="shared" si="2"/>
        <v>-0.44999999999999996</v>
      </c>
      <c r="E40" s="620"/>
      <c r="F40" s="625">
        <v>-0.3</v>
      </c>
      <c r="G40" s="662"/>
      <c r="H40" s="660"/>
      <c r="I40" s="620"/>
      <c r="J40" s="625">
        <v>-0.15</v>
      </c>
    </row>
    <row r="41" spans="1:10" s="741" customFormat="1" ht="15" customHeight="1" thickBot="1" x14ac:dyDescent="0.25">
      <c r="A41" s="654">
        <v>28</v>
      </c>
      <c r="B41" s="663" t="s">
        <v>636</v>
      </c>
      <c r="C41" s="649"/>
      <c r="D41" s="665">
        <f t="shared" si="2"/>
        <v>-0.15</v>
      </c>
      <c r="E41" s="620"/>
      <c r="F41" s="625">
        <v>-0.15</v>
      </c>
      <c r="G41" s="662"/>
      <c r="H41" s="660"/>
      <c r="I41" s="620"/>
      <c r="J41" s="625"/>
    </row>
    <row r="42" spans="1:10" ht="15" customHeight="1" thickBot="1" x14ac:dyDescent="0.25">
      <c r="A42" s="654">
        <v>29</v>
      </c>
      <c r="B42" s="663" t="s">
        <v>79</v>
      </c>
      <c r="C42" s="649">
        <f t="shared" si="0"/>
        <v>1.1419999999999999</v>
      </c>
      <c r="D42" s="665">
        <f t="shared" si="2"/>
        <v>0.86</v>
      </c>
      <c r="E42" s="620"/>
      <c r="F42" s="625"/>
      <c r="G42" s="620">
        <v>1.1419999999999999</v>
      </c>
      <c r="H42" s="625">
        <v>0.86</v>
      </c>
      <c r="I42" s="620"/>
      <c r="J42" s="625"/>
    </row>
    <row r="43" spans="1:10" ht="15" customHeight="1" thickBot="1" x14ac:dyDescent="0.25">
      <c r="A43" s="654">
        <v>30</v>
      </c>
      <c r="B43" s="663" t="s">
        <v>80</v>
      </c>
      <c r="C43" s="649"/>
      <c r="D43" s="665">
        <f t="shared" si="2"/>
        <v>-0.8</v>
      </c>
      <c r="E43" s="620"/>
      <c r="F43" s="625">
        <v>-0.8</v>
      </c>
      <c r="G43" s="620"/>
      <c r="H43" s="625"/>
      <c r="I43" s="620"/>
      <c r="J43" s="625"/>
    </row>
    <row r="44" spans="1:10" ht="15" customHeight="1" thickBot="1" x14ac:dyDescent="0.25">
      <c r="A44" s="654">
        <v>31</v>
      </c>
      <c r="B44" s="663" t="s">
        <v>203</v>
      </c>
      <c r="C44" s="649"/>
      <c r="D44" s="665">
        <f t="shared" si="2"/>
        <v>-0.3</v>
      </c>
      <c r="E44" s="620"/>
      <c r="F44" s="625">
        <v>-0.3</v>
      </c>
      <c r="G44" s="662"/>
      <c r="H44" s="660"/>
      <c r="I44" s="620"/>
      <c r="J44" s="625"/>
    </row>
    <row r="45" spans="1:10" ht="15" customHeight="1" thickBot="1" x14ac:dyDescent="0.25">
      <c r="A45" s="654">
        <v>32</v>
      </c>
      <c r="B45" s="663" t="s">
        <v>24</v>
      </c>
      <c r="C45" s="649">
        <f t="shared" si="0"/>
        <v>2.052</v>
      </c>
      <c r="D45" s="665"/>
      <c r="E45" s="620"/>
      <c r="F45" s="625"/>
      <c r="G45" s="620">
        <v>2.052</v>
      </c>
      <c r="H45" s="660"/>
      <c r="I45" s="620"/>
      <c r="J45" s="625"/>
    </row>
    <row r="46" spans="1:10" ht="15" customHeight="1" thickBot="1" x14ac:dyDescent="0.25">
      <c r="A46" s="654">
        <v>33</v>
      </c>
      <c r="B46" s="663" t="s">
        <v>124</v>
      </c>
      <c r="C46" s="649"/>
      <c r="D46" s="665">
        <f t="shared" si="2"/>
        <v>-0.375</v>
      </c>
      <c r="E46" s="620"/>
      <c r="F46" s="625">
        <v>-0.05</v>
      </c>
      <c r="G46" s="662"/>
      <c r="H46" s="660"/>
      <c r="I46" s="620"/>
      <c r="J46" s="625">
        <v>-0.32500000000000001</v>
      </c>
    </row>
    <row r="47" spans="1:10" ht="15" customHeight="1" thickBot="1" x14ac:dyDescent="0.25">
      <c r="A47" s="654">
        <v>34</v>
      </c>
      <c r="B47" s="663" t="s">
        <v>81</v>
      </c>
      <c r="C47" s="649">
        <f t="shared" si="0"/>
        <v>4.1239999999999997</v>
      </c>
      <c r="D47" s="665">
        <f t="shared" si="2"/>
        <v>-0.879</v>
      </c>
      <c r="E47" s="620">
        <v>4</v>
      </c>
      <c r="F47" s="625">
        <v>-0.6</v>
      </c>
      <c r="G47" s="620">
        <v>0.124</v>
      </c>
      <c r="H47" s="625">
        <v>0.121</v>
      </c>
      <c r="I47" s="620"/>
      <c r="J47" s="625">
        <v>-0.4</v>
      </c>
    </row>
    <row r="48" spans="1:10" ht="33" customHeight="1" thickBot="1" x14ac:dyDescent="0.3">
      <c r="A48" s="647">
        <v>35</v>
      </c>
      <c r="B48" s="664" t="s">
        <v>436</v>
      </c>
      <c r="C48" s="649">
        <f t="shared" si="0"/>
        <v>48.536000000000001</v>
      </c>
      <c r="D48" s="665">
        <f t="shared" si="2"/>
        <v>-1.7</v>
      </c>
      <c r="E48" s="686">
        <f>E49+E61+E62+E63</f>
        <v>28.755000000000003</v>
      </c>
      <c r="F48" s="667">
        <f>F66+F67</f>
        <v>-1.7</v>
      </c>
      <c r="G48" s="686">
        <f>G60</f>
        <v>19.780999999999999</v>
      </c>
      <c r="H48" s="687"/>
      <c r="I48" s="688"/>
      <c r="J48" s="689"/>
    </row>
    <row r="49" spans="1:10" ht="15" customHeight="1" thickBot="1" x14ac:dyDescent="0.25">
      <c r="A49" s="672">
        <v>36</v>
      </c>
      <c r="B49" s="690" t="s">
        <v>212</v>
      </c>
      <c r="C49" s="649">
        <f t="shared" si="0"/>
        <v>3</v>
      </c>
      <c r="D49" s="665"/>
      <c r="E49" s="656">
        <f>SUM(E50:E52)</f>
        <v>3</v>
      </c>
      <c r="F49" s="657"/>
      <c r="G49" s="691"/>
      <c r="H49" s="692"/>
      <c r="I49" s="691"/>
      <c r="J49" s="692"/>
    </row>
    <row r="50" spans="1:10" s="328" customFormat="1" ht="15" customHeight="1" thickBot="1" x14ac:dyDescent="0.25">
      <c r="A50" s="654">
        <v>37</v>
      </c>
      <c r="B50" s="693" t="s">
        <v>208</v>
      </c>
      <c r="C50" s="649">
        <f t="shared" si="0"/>
        <v>-6</v>
      </c>
      <c r="D50" s="665"/>
      <c r="E50" s="180">
        <v>-6</v>
      </c>
      <c r="F50" s="657"/>
      <c r="G50" s="691"/>
      <c r="H50" s="692"/>
      <c r="I50" s="691"/>
      <c r="J50" s="692"/>
    </row>
    <row r="51" spans="1:10" s="609" customFormat="1" ht="15" customHeight="1" thickBot="1" x14ac:dyDescent="0.25">
      <c r="A51" s="654">
        <v>38</v>
      </c>
      <c r="B51" s="694" t="s">
        <v>620</v>
      </c>
      <c r="C51" s="649">
        <f t="shared" si="0"/>
        <v>6</v>
      </c>
      <c r="D51" s="665"/>
      <c r="E51" s="180">
        <v>6</v>
      </c>
      <c r="F51" s="657"/>
      <c r="G51" s="691"/>
      <c r="H51" s="692"/>
      <c r="I51" s="691"/>
      <c r="J51" s="692"/>
    </row>
    <row r="52" spans="1:10" s="328" customFormat="1" ht="15" customHeight="1" thickBot="1" x14ac:dyDescent="0.25">
      <c r="A52" s="654">
        <v>39</v>
      </c>
      <c r="B52" s="677" t="s">
        <v>191</v>
      </c>
      <c r="C52" s="649">
        <f t="shared" si="0"/>
        <v>3</v>
      </c>
      <c r="D52" s="665"/>
      <c r="E52" s="180">
        <v>3</v>
      </c>
      <c r="F52" s="657"/>
      <c r="G52" s="691"/>
      <c r="H52" s="692"/>
      <c r="I52" s="691"/>
      <c r="J52" s="692"/>
    </row>
    <row r="53" spans="1:10" s="750" customFormat="1" ht="15" customHeight="1" thickBot="1" x14ac:dyDescent="0.25">
      <c r="A53" s="654">
        <v>40</v>
      </c>
      <c r="B53" s="751" t="s">
        <v>640</v>
      </c>
      <c r="C53" s="649">
        <f t="shared" si="0"/>
        <v>5</v>
      </c>
      <c r="D53" s="665"/>
      <c r="E53" s="755">
        <v>5</v>
      </c>
      <c r="F53" s="657"/>
      <c r="G53" s="691"/>
      <c r="H53" s="692"/>
      <c r="I53" s="691"/>
      <c r="J53" s="692"/>
    </row>
    <row r="54" spans="1:10" s="750" customFormat="1" ht="15" customHeight="1" thickBot="1" x14ac:dyDescent="0.25">
      <c r="A54" s="654">
        <v>41</v>
      </c>
      <c r="B54" s="198" t="s">
        <v>638</v>
      </c>
      <c r="C54" s="649">
        <f t="shared" si="0"/>
        <v>5</v>
      </c>
      <c r="D54" s="665"/>
      <c r="E54" s="752">
        <v>5</v>
      </c>
      <c r="F54" s="657"/>
      <c r="G54" s="691"/>
      <c r="H54" s="692"/>
      <c r="I54" s="691"/>
      <c r="J54" s="692"/>
    </row>
    <row r="55" spans="1:10" s="750" customFormat="1" ht="15" customHeight="1" thickBot="1" x14ac:dyDescent="0.25">
      <c r="A55" s="654">
        <v>42</v>
      </c>
      <c r="B55" s="198" t="s">
        <v>641</v>
      </c>
      <c r="C55" s="649">
        <f t="shared" si="0"/>
        <v>5</v>
      </c>
      <c r="D55" s="665"/>
      <c r="E55" s="752">
        <v>5</v>
      </c>
      <c r="F55" s="657"/>
      <c r="G55" s="691"/>
      <c r="H55" s="692"/>
      <c r="I55" s="691"/>
      <c r="J55" s="692"/>
    </row>
    <row r="56" spans="1:10" s="750" customFormat="1" ht="15" customHeight="1" thickBot="1" x14ac:dyDescent="0.25">
      <c r="A56" s="654">
        <v>43</v>
      </c>
      <c r="B56" s="751" t="s">
        <v>637</v>
      </c>
      <c r="C56" s="649">
        <f t="shared" si="0"/>
        <v>-5</v>
      </c>
      <c r="D56" s="665"/>
      <c r="E56" s="755">
        <v>-5</v>
      </c>
      <c r="F56" s="657"/>
      <c r="G56" s="691"/>
      <c r="H56" s="692"/>
      <c r="I56" s="691"/>
      <c r="J56" s="692"/>
    </row>
    <row r="57" spans="1:10" s="750" customFormat="1" ht="15" customHeight="1" thickBot="1" x14ac:dyDescent="0.25">
      <c r="A57" s="654">
        <v>44</v>
      </c>
      <c r="B57" s="198" t="s">
        <v>638</v>
      </c>
      <c r="C57" s="649">
        <f t="shared" si="0"/>
        <v>-5</v>
      </c>
      <c r="D57" s="665"/>
      <c r="E57" s="752">
        <v>-5</v>
      </c>
      <c r="F57" s="657"/>
      <c r="G57" s="691"/>
      <c r="H57" s="692"/>
      <c r="I57" s="691"/>
      <c r="J57" s="692"/>
    </row>
    <row r="58" spans="1:10" s="750" customFormat="1" ht="15" customHeight="1" thickBot="1" x14ac:dyDescent="0.25">
      <c r="A58" s="654">
        <v>45</v>
      </c>
      <c r="B58" s="198" t="s">
        <v>639</v>
      </c>
      <c r="C58" s="649">
        <f t="shared" si="0"/>
        <v>-5</v>
      </c>
      <c r="D58" s="665"/>
      <c r="E58" s="752">
        <v>-5</v>
      </c>
      <c r="F58" s="657"/>
      <c r="G58" s="691"/>
      <c r="H58" s="692"/>
      <c r="I58" s="691"/>
      <c r="J58" s="692"/>
    </row>
    <row r="59" spans="1:10" s="609" customFormat="1" ht="15" customHeight="1" thickBot="1" x14ac:dyDescent="0.25">
      <c r="A59" s="654">
        <v>46</v>
      </c>
      <c r="B59" s="655" t="s">
        <v>210</v>
      </c>
      <c r="C59" s="649">
        <f t="shared" si="0"/>
        <v>19.780999999999999</v>
      </c>
      <c r="D59" s="665"/>
      <c r="E59" s="695"/>
      <c r="F59" s="657"/>
      <c r="G59" s="656">
        <f>G60</f>
        <v>19.780999999999999</v>
      </c>
      <c r="H59" s="692"/>
      <c r="I59" s="691"/>
      <c r="J59" s="692"/>
    </row>
    <row r="60" spans="1:10" s="609" customFormat="1" ht="15" customHeight="1" thickBot="1" x14ac:dyDescent="0.25">
      <c r="A60" s="654">
        <v>47</v>
      </c>
      <c r="B60" s="659" t="s">
        <v>440</v>
      </c>
      <c r="C60" s="649">
        <f t="shared" si="0"/>
        <v>19.780999999999999</v>
      </c>
      <c r="D60" s="665"/>
      <c r="E60" s="696"/>
      <c r="F60" s="657"/>
      <c r="G60" s="691">
        <v>19.780999999999999</v>
      </c>
      <c r="H60" s="692"/>
      <c r="I60" s="691"/>
      <c r="J60" s="692"/>
    </row>
    <row r="61" spans="1:10" ht="15" customHeight="1" thickBot="1" x14ac:dyDescent="0.25">
      <c r="A61" s="654">
        <v>48</v>
      </c>
      <c r="B61" s="655" t="s">
        <v>3</v>
      </c>
      <c r="C61" s="649">
        <f t="shared" si="0"/>
        <v>3.8</v>
      </c>
      <c r="D61" s="665"/>
      <c r="E61" s="620">
        <v>3.8</v>
      </c>
      <c r="F61" s="625"/>
      <c r="G61" s="662"/>
      <c r="H61" s="660"/>
      <c r="I61" s="662"/>
      <c r="J61" s="660"/>
    </row>
    <row r="62" spans="1:10" ht="15" customHeight="1" thickBot="1" x14ac:dyDescent="0.25">
      <c r="A62" s="654">
        <v>49</v>
      </c>
      <c r="B62" s="663" t="s">
        <v>4</v>
      </c>
      <c r="C62" s="649">
        <f t="shared" si="0"/>
        <v>7.7</v>
      </c>
      <c r="D62" s="665"/>
      <c r="E62" s="620">
        <v>7.7</v>
      </c>
      <c r="F62" s="625"/>
      <c r="G62" s="662"/>
      <c r="H62" s="660"/>
      <c r="I62" s="662"/>
      <c r="J62" s="660"/>
    </row>
    <row r="63" spans="1:10" ht="15" customHeight="1" thickBot="1" x14ac:dyDescent="0.25">
      <c r="A63" s="654">
        <v>50</v>
      </c>
      <c r="B63" s="663" t="s">
        <v>222</v>
      </c>
      <c r="C63" s="649">
        <f t="shared" si="0"/>
        <v>14.255000000000001</v>
      </c>
      <c r="D63" s="665"/>
      <c r="E63" s="620">
        <v>14.255000000000001</v>
      </c>
      <c r="F63" s="625"/>
      <c r="G63" s="620"/>
      <c r="H63" s="660"/>
      <c r="I63" s="662"/>
      <c r="J63" s="660"/>
    </row>
    <row r="64" spans="1:10" ht="15" customHeight="1" thickBot="1" x14ac:dyDescent="0.25">
      <c r="A64" s="654">
        <v>51</v>
      </c>
      <c r="B64" s="663" t="s">
        <v>619</v>
      </c>
      <c r="C64" s="649"/>
      <c r="D64" s="665"/>
      <c r="E64" s="620"/>
      <c r="F64" s="625"/>
      <c r="G64" s="662"/>
      <c r="H64" s="660"/>
      <c r="I64" s="620"/>
      <c r="J64" s="625"/>
    </row>
    <row r="65" spans="1:10" s="609" customFormat="1" ht="15" customHeight="1" thickBot="1" x14ac:dyDescent="0.25">
      <c r="A65" s="654">
        <v>52</v>
      </c>
      <c r="B65" s="697" t="s">
        <v>620</v>
      </c>
      <c r="C65" s="731">
        <f t="shared" si="0"/>
        <v>12</v>
      </c>
      <c r="D65" s="665"/>
      <c r="E65" s="698">
        <v>12</v>
      </c>
      <c r="F65" s="625"/>
      <c r="G65" s="696"/>
      <c r="H65" s="660"/>
      <c r="I65" s="620"/>
      <c r="J65" s="625"/>
    </row>
    <row r="66" spans="1:10" s="328" customFormat="1" ht="15" customHeight="1" thickBot="1" x14ac:dyDescent="0.25">
      <c r="A66" s="654">
        <v>53</v>
      </c>
      <c r="B66" s="699" t="s">
        <v>205</v>
      </c>
      <c r="C66" s="649"/>
      <c r="D66" s="665">
        <f t="shared" si="2"/>
        <v>-1.5</v>
      </c>
      <c r="E66" s="620"/>
      <c r="F66" s="625">
        <v>-1.5</v>
      </c>
      <c r="G66" s="662"/>
      <c r="H66" s="660"/>
      <c r="I66" s="662"/>
      <c r="J66" s="660"/>
    </row>
    <row r="67" spans="1:10" ht="15" customHeight="1" thickBot="1" x14ac:dyDescent="0.25">
      <c r="A67" s="654">
        <v>54</v>
      </c>
      <c r="B67" s="663" t="s">
        <v>81</v>
      </c>
      <c r="C67" s="649"/>
      <c r="D67" s="665">
        <f t="shared" si="2"/>
        <v>-0.2</v>
      </c>
      <c r="E67" s="620"/>
      <c r="F67" s="625">
        <v>-0.2</v>
      </c>
      <c r="G67" s="662"/>
      <c r="H67" s="660"/>
      <c r="I67" s="662"/>
      <c r="J67" s="660"/>
    </row>
    <row r="68" spans="1:10" ht="32.25" customHeight="1" thickBot="1" x14ac:dyDescent="0.25">
      <c r="A68" s="647">
        <v>55</v>
      </c>
      <c r="B68" s="700" t="s">
        <v>147</v>
      </c>
      <c r="C68" s="649">
        <f t="shared" si="0"/>
        <v>125.3546</v>
      </c>
      <c r="D68" s="665">
        <f t="shared" si="2"/>
        <v>71.5</v>
      </c>
      <c r="E68" s="666">
        <f>E69</f>
        <v>124.5</v>
      </c>
      <c r="F68" s="667">
        <f>F74</f>
        <v>-5</v>
      </c>
      <c r="G68" s="701">
        <f>G69+G74+G75</f>
        <v>0.85460000000000003</v>
      </c>
      <c r="H68" s="667">
        <f>H74+H75</f>
        <v>76.5</v>
      </c>
      <c r="I68" s="702"/>
      <c r="J68" s="703"/>
    </row>
    <row r="69" spans="1:10" ht="15" customHeight="1" thickBot="1" x14ac:dyDescent="0.25">
      <c r="A69" s="672">
        <v>56</v>
      </c>
      <c r="B69" s="704" t="s">
        <v>211</v>
      </c>
      <c r="C69" s="649">
        <f t="shared" si="0"/>
        <v>125.3126</v>
      </c>
      <c r="D69" s="665"/>
      <c r="E69" s="705">
        <f>SUM(E70:E73)</f>
        <v>124.5</v>
      </c>
      <c r="F69" s="706"/>
      <c r="G69" s="707">
        <f>G70</f>
        <v>0.81259999999999999</v>
      </c>
      <c r="H69" s="708"/>
      <c r="I69" s="709"/>
      <c r="J69" s="706"/>
    </row>
    <row r="70" spans="1:10" ht="29.25" customHeight="1" thickBot="1" x14ac:dyDescent="0.3">
      <c r="A70" s="654">
        <v>57</v>
      </c>
      <c r="B70" s="615" t="s">
        <v>465</v>
      </c>
      <c r="C70" s="649">
        <f t="shared" si="0"/>
        <v>0.81259999999999999</v>
      </c>
      <c r="D70" s="665"/>
      <c r="E70" s="662"/>
      <c r="F70" s="660"/>
      <c r="G70" s="691">
        <v>0.81259999999999999</v>
      </c>
      <c r="H70" s="692"/>
      <c r="I70" s="662"/>
      <c r="J70" s="660"/>
    </row>
    <row r="71" spans="1:10" ht="15" customHeight="1" thickBot="1" x14ac:dyDescent="0.25">
      <c r="A71" s="654">
        <v>58</v>
      </c>
      <c r="B71" s="659" t="s">
        <v>59</v>
      </c>
      <c r="C71" s="649">
        <f t="shared" si="0"/>
        <v>100</v>
      </c>
      <c r="D71" s="665"/>
      <c r="E71" s="662">
        <v>100</v>
      </c>
      <c r="F71" s="660"/>
      <c r="G71" s="662"/>
      <c r="H71" s="660"/>
      <c r="I71" s="662"/>
      <c r="J71" s="660"/>
    </row>
    <row r="72" spans="1:10" ht="15" customHeight="1" thickBot="1" x14ac:dyDescent="0.25">
      <c r="A72" s="654">
        <v>59</v>
      </c>
      <c r="B72" s="677" t="s">
        <v>431</v>
      </c>
      <c r="C72" s="649">
        <f t="shared" si="0"/>
        <v>22.5</v>
      </c>
      <c r="D72" s="665"/>
      <c r="E72" s="662">
        <v>22.5</v>
      </c>
      <c r="F72" s="660"/>
      <c r="G72" s="662"/>
      <c r="H72" s="660"/>
      <c r="I72" s="662"/>
      <c r="J72" s="660"/>
    </row>
    <row r="73" spans="1:10" ht="31.5" customHeight="1" thickBot="1" x14ac:dyDescent="0.25">
      <c r="A73" s="654">
        <v>60</v>
      </c>
      <c r="B73" s="677" t="s">
        <v>213</v>
      </c>
      <c r="C73" s="649">
        <f t="shared" si="0"/>
        <v>2</v>
      </c>
      <c r="D73" s="665"/>
      <c r="E73" s="662">
        <v>2</v>
      </c>
      <c r="F73" s="660"/>
      <c r="G73" s="662"/>
      <c r="H73" s="660"/>
      <c r="I73" s="662"/>
      <c r="J73" s="660"/>
    </row>
    <row r="74" spans="1:10" ht="15" customHeight="1" thickBot="1" x14ac:dyDescent="0.25">
      <c r="A74" s="654">
        <v>61</v>
      </c>
      <c r="B74" s="663" t="s">
        <v>28</v>
      </c>
      <c r="C74" s="649">
        <f t="shared" si="0"/>
        <v>2.1000000000000001E-2</v>
      </c>
      <c r="D74" s="665">
        <f t="shared" si="2"/>
        <v>75</v>
      </c>
      <c r="E74" s="620"/>
      <c r="F74" s="625">
        <v>-5</v>
      </c>
      <c r="G74" s="620">
        <v>2.1000000000000001E-2</v>
      </c>
      <c r="H74" s="625">
        <v>80</v>
      </c>
      <c r="I74" s="620"/>
      <c r="J74" s="625"/>
    </row>
    <row r="75" spans="1:10" ht="15" customHeight="1" thickBot="1" x14ac:dyDescent="0.25">
      <c r="A75" s="654">
        <v>62</v>
      </c>
      <c r="B75" s="699" t="s">
        <v>205</v>
      </c>
      <c r="C75" s="649">
        <f t="shared" si="0"/>
        <v>2.1000000000000001E-2</v>
      </c>
      <c r="D75" s="665">
        <f t="shared" si="2"/>
        <v>-3.5</v>
      </c>
      <c r="E75" s="620"/>
      <c r="F75" s="625"/>
      <c r="G75" s="620">
        <v>2.1000000000000001E-2</v>
      </c>
      <c r="H75" s="625">
        <v>-3.5</v>
      </c>
      <c r="I75" s="662"/>
      <c r="J75" s="660"/>
    </row>
    <row r="76" spans="1:10" ht="31.5" customHeight="1" thickBot="1" x14ac:dyDescent="0.3">
      <c r="A76" s="647">
        <v>63</v>
      </c>
      <c r="B76" s="648" t="s">
        <v>198</v>
      </c>
      <c r="C76" s="649">
        <f t="shared" si="0"/>
        <v>92.26155</v>
      </c>
      <c r="D76" s="665"/>
      <c r="E76" s="668">
        <f>E77+E81+E82+E83+E84</f>
        <v>92.1</v>
      </c>
      <c r="F76" s="703"/>
      <c r="G76" s="710">
        <f>G77</f>
        <v>0.16155</v>
      </c>
      <c r="H76" s="711"/>
      <c r="I76" s="702"/>
      <c r="J76" s="703"/>
    </row>
    <row r="77" spans="1:10" ht="15" customHeight="1" thickBot="1" x14ac:dyDescent="0.25">
      <c r="A77" s="672">
        <v>64</v>
      </c>
      <c r="B77" s="712" t="s">
        <v>197</v>
      </c>
      <c r="C77" s="649">
        <f t="shared" si="0"/>
        <v>80.161550000000005</v>
      </c>
      <c r="D77" s="665"/>
      <c r="E77" s="713">
        <f>SUM(E78:E80)</f>
        <v>80</v>
      </c>
      <c r="F77" s="714"/>
      <c r="G77" s="715">
        <f>G79</f>
        <v>0.16155</v>
      </c>
      <c r="H77" s="716"/>
      <c r="I77" s="717"/>
      <c r="J77" s="718"/>
    </row>
    <row r="78" spans="1:10" ht="15" customHeight="1" thickBot="1" x14ac:dyDescent="0.25">
      <c r="A78" s="654">
        <v>65</v>
      </c>
      <c r="B78" s="719" t="s">
        <v>61</v>
      </c>
      <c r="C78" s="649">
        <f t="shared" si="0"/>
        <v>50</v>
      </c>
      <c r="D78" s="665"/>
      <c r="E78" s="720">
        <v>50</v>
      </c>
      <c r="F78" s="714"/>
      <c r="G78" s="721"/>
      <c r="H78" s="714"/>
      <c r="I78" s="691"/>
      <c r="J78" s="692"/>
    </row>
    <row r="79" spans="1:10" ht="15" customHeight="1" thickBot="1" x14ac:dyDescent="0.25">
      <c r="A79" s="654">
        <v>66</v>
      </c>
      <c r="B79" s="610" t="s">
        <v>464</v>
      </c>
      <c r="C79" s="649">
        <f t="shared" si="0"/>
        <v>0.16155</v>
      </c>
      <c r="D79" s="665"/>
      <c r="E79" s="722"/>
      <c r="F79" s="723"/>
      <c r="G79" s="724">
        <v>0.16155</v>
      </c>
      <c r="H79" s="725"/>
      <c r="I79" s="662"/>
      <c r="J79" s="660"/>
    </row>
    <row r="80" spans="1:10" ht="15" customHeight="1" thickBot="1" x14ac:dyDescent="0.25">
      <c r="A80" s="654">
        <v>67</v>
      </c>
      <c r="B80" s="726" t="s">
        <v>189</v>
      </c>
      <c r="C80" s="649">
        <f t="shared" si="0"/>
        <v>30</v>
      </c>
      <c r="D80" s="665"/>
      <c r="E80" s="720">
        <v>30</v>
      </c>
      <c r="F80" s="727"/>
      <c r="G80" s="728"/>
      <c r="H80" s="725"/>
      <c r="I80" s="662"/>
      <c r="J80" s="660"/>
    </row>
    <row r="81" spans="1:10" ht="15" customHeight="1" thickBot="1" x14ac:dyDescent="0.25">
      <c r="A81" s="654">
        <v>68</v>
      </c>
      <c r="B81" s="663" t="s">
        <v>7</v>
      </c>
      <c r="C81" s="649">
        <f t="shared" si="0"/>
        <v>-2.5</v>
      </c>
      <c r="D81" s="665"/>
      <c r="E81" s="620">
        <v>-2.5</v>
      </c>
      <c r="F81" s="660"/>
      <c r="G81" s="662"/>
      <c r="H81" s="660"/>
      <c r="I81" s="662"/>
      <c r="J81" s="660"/>
    </row>
    <row r="82" spans="1:10" ht="15" customHeight="1" thickBot="1" x14ac:dyDescent="0.25">
      <c r="A82" s="654">
        <v>69</v>
      </c>
      <c r="B82" s="663" t="s">
        <v>9</v>
      </c>
      <c r="C82" s="649">
        <f t="shared" si="0"/>
        <v>10.3</v>
      </c>
      <c r="D82" s="665"/>
      <c r="E82" s="620">
        <v>10.3</v>
      </c>
      <c r="F82" s="625"/>
      <c r="G82" s="662"/>
      <c r="H82" s="660"/>
      <c r="I82" s="662"/>
      <c r="J82" s="660"/>
    </row>
    <row r="83" spans="1:10" ht="15" customHeight="1" thickBot="1" x14ac:dyDescent="0.25">
      <c r="A83" s="654">
        <v>70</v>
      </c>
      <c r="B83" s="663" t="s">
        <v>12</v>
      </c>
      <c r="C83" s="649">
        <f t="shared" si="0"/>
        <v>2</v>
      </c>
      <c r="D83" s="665"/>
      <c r="E83" s="620">
        <v>2</v>
      </c>
      <c r="F83" s="625"/>
      <c r="G83" s="662"/>
      <c r="H83" s="660"/>
      <c r="I83" s="662"/>
      <c r="J83" s="660"/>
    </row>
    <row r="84" spans="1:10" ht="15" customHeight="1" thickBot="1" x14ac:dyDescent="0.25">
      <c r="A84" s="654">
        <v>71</v>
      </c>
      <c r="B84" s="729" t="s">
        <v>29</v>
      </c>
      <c r="C84" s="649">
        <f t="shared" si="0"/>
        <v>2.2999999999999998</v>
      </c>
      <c r="D84" s="665"/>
      <c r="E84" s="620">
        <v>2.2999999999999998</v>
      </c>
      <c r="F84" s="625"/>
      <c r="G84" s="662"/>
      <c r="H84" s="660"/>
      <c r="I84" s="662"/>
      <c r="J84" s="660"/>
    </row>
    <row r="85" spans="1:10" ht="15" customHeight="1" thickBot="1" x14ac:dyDescent="0.25">
      <c r="A85" s="647">
        <v>72</v>
      </c>
      <c r="B85" s="730" t="s">
        <v>183</v>
      </c>
      <c r="C85" s="649">
        <f t="shared" si="0"/>
        <v>444.92015000000004</v>
      </c>
      <c r="D85" s="732">
        <f t="shared" si="2"/>
        <v>45.253860000000003</v>
      </c>
      <c r="E85" s="666">
        <f t="shared" ref="E85:J85" si="3">E14+E20+E48+E68+E76</f>
        <v>370.13499999999999</v>
      </c>
      <c r="F85" s="701">
        <f t="shared" si="3"/>
        <v>-33.244140000000002</v>
      </c>
      <c r="G85" s="701">
        <f t="shared" si="3"/>
        <v>74.785150000000016</v>
      </c>
      <c r="H85" s="666">
        <f t="shared" si="3"/>
        <v>86.093000000000004</v>
      </c>
      <c r="I85" s="666">
        <f t="shared" si="3"/>
        <v>0</v>
      </c>
      <c r="J85" s="666">
        <f t="shared" si="3"/>
        <v>-7.5950000000000006</v>
      </c>
    </row>
    <row r="86" spans="1:10" ht="15" customHeight="1" x14ac:dyDescent="0.2">
      <c r="A86" s="189"/>
      <c r="B86" s="191"/>
      <c r="C86" s="189"/>
      <c r="D86" s="189"/>
      <c r="E86" s="189"/>
      <c r="F86" s="189"/>
      <c r="G86" s="189"/>
      <c r="H86" s="189"/>
      <c r="I86" s="189"/>
      <c r="J86" s="189"/>
    </row>
    <row r="87" spans="1:10" ht="15" customHeight="1" x14ac:dyDescent="0.2">
      <c r="A87" s="189"/>
      <c r="B87" s="195" t="s">
        <v>200</v>
      </c>
      <c r="C87" s="189"/>
      <c r="D87" s="189"/>
      <c r="E87" s="189"/>
      <c r="F87" s="189"/>
      <c r="G87" s="189"/>
      <c r="H87" s="189"/>
      <c r="I87" s="189"/>
      <c r="J87" s="189"/>
    </row>
    <row r="88" spans="1:10" ht="15" customHeight="1" x14ac:dyDescent="0.2">
      <c r="A88" s="189"/>
      <c r="B88" s="191" t="s">
        <v>226</v>
      </c>
      <c r="C88" s="189"/>
      <c r="D88" s="189"/>
      <c r="E88" s="189"/>
      <c r="F88" s="189"/>
      <c r="G88" s="189"/>
      <c r="H88" s="189"/>
      <c r="I88" s="189"/>
      <c r="J88" s="189"/>
    </row>
    <row r="89" spans="1:10" ht="15" customHeight="1" x14ac:dyDescent="0.2">
      <c r="A89" s="189"/>
      <c r="B89" s="192" t="s">
        <v>83</v>
      </c>
      <c r="C89" s="189"/>
      <c r="D89" s="189"/>
      <c r="E89" s="189"/>
      <c r="F89" s="189"/>
      <c r="G89" s="189"/>
      <c r="H89" s="189"/>
      <c r="I89" s="189"/>
      <c r="J89" s="189"/>
    </row>
    <row r="90" spans="1:10" ht="15" customHeight="1" x14ac:dyDescent="0.2">
      <c r="A90" s="188"/>
      <c r="B90" s="188"/>
      <c r="C90" s="188"/>
      <c r="D90" s="188"/>
      <c r="E90" s="188"/>
      <c r="F90" s="188"/>
      <c r="G90" s="188"/>
      <c r="H90" s="188"/>
      <c r="I90" s="188"/>
      <c r="J90" s="188"/>
    </row>
    <row r="91" spans="1:10" ht="15" customHeight="1" x14ac:dyDescent="0.2">
      <c r="A91" s="188"/>
      <c r="C91" s="188"/>
      <c r="D91" s="188"/>
      <c r="E91" s="188"/>
      <c r="F91" s="188"/>
      <c r="G91" s="188"/>
      <c r="H91" s="188"/>
      <c r="I91" s="188"/>
      <c r="J91" s="188"/>
    </row>
    <row r="93" spans="1:10" ht="15" customHeight="1" x14ac:dyDescent="0.2">
      <c r="G93" s="266"/>
    </row>
  </sheetData>
  <mergeCells count="6">
    <mergeCell ref="G12:H12"/>
    <mergeCell ref="E12:F12"/>
    <mergeCell ref="I12:J12"/>
    <mergeCell ref="A12:A13"/>
    <mergeCell ref="B12:B13"/>
    <mergeCell ref="C12:D12"/>
  </mergeCells>
  <printOptions gridLines="1"/>
  <pageMargins left="0.23622047244094491" right="0.23622047244094491" top="0.19685039370078741" bottom="0.15748031496062992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109" workbookViewId="0">
      <selection activeCell="I50" sqref="I50"/>
    </sheetView>
  </sheetViews>
  <sheetFormatPr defaultRowHeight="12.75" x14ac:dyDescent="0.2"/>
  <cols>
    <col min="1" max="1" width="4.140625" customWidth="1"/>
    <col min="2" max="2" width="50.7109375" customWidth="1"/>
    <col min="3" max="3" width="8.85546875" customWidth="1"/>
    <col min="4" max="4" width="19.7109375" customWidth="1"/>
    <col min="5" max="5" width="13.140625" customWidth="1"/>
    <col min="6" max="6" width="12.85546875" customWidth="1"/>
  </cols>
  <sheetData>
    <row r="1" spans="1:8" ht="15.75" x14ac:dyDescent="0.25">
      <c r="B1" s="1"/>
      <c r="C1" s="1"/>
      <c r="D1" s="1" t="s">
        <v>26</v>
      </c>
      <c r="E1" s="1"/>
      <c r="F1" s="1"/>
      <c r="G1" s="1"/>
    </row>
    <row r="2" spans="1:8" ht="15.75" x14ac:dyDescent="0.25">
      <c r="B2" s="1"/>
      <c r="C2" s="270"/>
      <c r="D2" s="270" t="s">
        <v>434</v>
      </c>
      <c r="E2" s="271"/>
      <c r="F2" s="414"/>
      <c r="G2" s="271"/>
    </row>
    <row r="3" spans="1:8" ht="15.75" x14ac:dyDescent="0.25">
      <c r="B3" s="1"/>
      <c r="C3" s="1"/>
      <c r="D3" s="1" t="s">
        <v>36</v>
      </c>
      <c r="E3" s="1"/>
      <c r="F3" s="1"/>
      <c r="G3" s="1"/>
    </row>
    <row r="4" spans="1:8" ht="15.75" x14ac:dyDescent="0.25">
      <c r="D4" s="1"/>
      <c r="E4" s="1"/>
      <c r="F4" s="1"/>
      <c r="G4" s="1"/>
    </row>
    <row r="5" spans="1:8" ht="15.75" x14ac:dyDescent="0.25">
      <c r="D5" s="1" t="s">
        <v>468</v>
      </c>
      <c r="E5" s="1"/>
      <c r="F5" s="470"/>
      <c r="G5" s="470"/>
    </row>
    <row r="6" spans="1:8" ht="15.75" x14ac:dyDescent="0.25">
      <c r="D6" s="270" t="s">
        <v>469</v>
      </c>
      <c r="E6" s="414"/>
      <c r="F6" s="471"/>
      <c r="G6" s="470"/>
    </row>
    <row r="8" spans="1:8" ht="15.75" x14ac:dyDescent="0.25">
      <c r="B8" s="3" t="s">
        <v>349</v>
      </c>
      <c r="C8" s="1"/>
      <c r="D8" s="1"/>
      <c r="E8" s="270"/>
      <c r="F8" s="270"/>
      <c r="G8" s="270"/>
      <c r="H8" s="470"/>
    </row>
    <row r="9" spans="1:8" ht="15.75" x14ac:dyDescent="0.25">
      <c r="B9" s="1"/>
      <c r="C9" s="1"/>
      <c r="D9" s="1"/>
      <c r="E9" s="1"/>
      <c r="F9" s="1"/>
      <c r="G9" s="1"/>
      <c r="H9" s="415"/>
    </row>
    <row r="10" spans="1:8" ht="16.5" thickBot="1" x14ac:dyDescent="0.3">
      <c r="B10" s="415"/>
      <c r="C10" s="1"/>
      <c r="D10" s="1"/>
      <c r="E10" s="1"/>
      <c r="F10" s="1" t="s">
        <v>407</v>
      </c>
      <c r="G10" s="1"/>
      <c r="H10" s="415"/>
    </row>
    <row r="11" spans="1:8" ht="12.75" customHeight="1" x14ac:dyDescent="0.2">
      <c r="A11" s="801" t="s">
        <v>0</v>
      </c>
      <c r="B11" s="803" t="s">
        <v>350</v>
      </c>
      <c r="C11" s="803" t="s">
        <v>351</v>
      </c>
      <c r="D11" s="803" t="s">
        <v>352</v>
      </c>
      <c r="E11" s="803" t="s">
        <v>403</v>
      </c>
      <c r="F11" s="799" t="s">
        <v>52</v>
      </c>
    </row>
    <row r="12" spans="1:8" ht="13.5" thickBot="1" x14ac:dyDescent="0.25">
      <c r="A12" s="802"/>
      <c r="B12" s="804"/>
      <c r="C12" s="805"/>
      <c r="D12" s="804"/>
      <c r="E12" s="804"/>
      <c r="F12" s="800"/>
    </row>
    <row r="13" spans="1:8" ht="25.5" x14ac:dyDescent="0.2">
      <c r="A13" s="323">
        <v>1</v>
      </c>
      <c r="B13" s="324" t="s">
        <v>353</v>
      </c>
      <c r="C13" s="325">
        <v>1</v>
      </c>
      <c r="D13" s="326" t="s">
        <v>27</v>
      </c>
      <c r="E13" s="291">
        <v>0.5</v>
      </c>
      <c r="F13" s="327"/>
    </row>
    <row r="14" spans="1:8" x14ac:dyDescent="0.2">
      <c r="A14" s="312">
        <v>2</v>
      </c>
      <c r="B14" s="276" t="s">
        <v>307</v>
      </c>
      <c r="C14" s="277">
        <v>1</v>
      </c>
      <c r="D14" s="274" t="s">
        <v>27</v>
      </c>
      <c r="E14" s="275">
        <v>25.7</v>
      </c>
      <c r="F14" s="313">
        <v>23.5</v>
      </c>
    </row>
    <row r="15" spans="1:8" x14ac:dyDescent="0.2">
      <c r="A15" s="312">
        <v>3</v>
      </c>
      <c r="B15" s="276" t="s">
        <v>354</v>
      </c>
      <c r="C15" s="277">
        <v>1</v>
      </c>
      <c r="D15" s="274" t="s">
        <v>27</v>
      </c>
      <c r="E15" s="275">
        <v>20.3</v>
      </c>
      <c r="F15" s="313">
        <v>15.2</v>
      </c>
    </row>
    <row r="16" spans="1:8" ht="25.5" x14ac:dyDescent="0.2">
      <c r="A16" s="312">
        <v>4</v>
      </c>
      <c r="B16" s="272" t="s">
        <v>333</v>
      </c>
      <c r="C16" s="273">
        <v>1</v>
      </c>
      <c r="D16" s="274" t="s">
        <v>27</v>
      </c>
      <c r="E16" s="275">
        <v>8.4</v>
      </c>
      <c r="F16" s="313">
        <v>8.2799999999999994</v>
      </c>
    </row>
    <row r="17" spans="1:6" x14ac:dyDescent="0.2">
      <c r="A17" s="312">
        <v>5</v>
      </c>
      <c r="B17" s="276" t="s">
        <v>329</v>
      </c>
      <c r="C17" s="277">
        <v>1</v>
      </c>
      <c r="D17" s="274" t="s">
        <v>27</v>
      </c>
      <c r="E17" s="275">
        <v>29.4</v>
      </c>
      <c r="F17" s="313">
        <v>26.5</v>
      </c>
    </row>
    <row r="18" spans="1:6" x14ac:dyDescent="0.2">
      <c r="A18" s="312">
        <v>6</v>
      </c>
      <c r="B18" s="276" t="s">
        <v>327</v>
      </c>
      <c r="C18" s="277">
        <v>1</v>
      </c>
      <c r="D18" s="274" t="s">
        <v>27</v>
      </c>
      <c r="E18" s="275">
        <v>9.5</v>
      </c>
      <c r="F18" s="313">
        <v>8.4</v>
      </c>
    </row>
    <row r="19" spans="1:6" x14ac:dyDescent="0.2">
      <c r="A19" s="312">
        <v>7</v>
      </c>
      <c r="B19" s="276" t="s">
        <v>355</v>
      </c>
      <c r="C19" s="277">
        <v>1</v>
      </c>
      <c r="D19" s="274" t="s">
        <v>27</v>
      </c>
      <c r="E19" s="275">
        <v>18.600000000000001</v>
      </c>
      <c r="F19" s="313">
        <v>18.2</v>
      </c>
    </row>
    <row r="20" spans="1:6" ht="25.5" x14ac:dyDescent="0.2">
      <c r="A20" s="312">
        <v>8</v>
      </c>
      <c r="B20" s="278" t="s">
        <v>228</v>
      </c>
      <c r="C20" s="279">
        <v>1</v>
      </c>
      <c r="D20" s="280" t="s">
        <v>196</v>
      </c>
      <c r="E20" s="275">
        <v>1.9</v>
      </c>
      <c r="F20" s="313"/>
    </row>
    <row r="21" spans="1:6" x14ac:dyDescent="0.2">
      <c r="A21" s="312">
        <v>9</v>
      </c>
      <c r="B21" s="276" t="s">
        <v>356</v>
      </c>
      <c r="C21" s="277"/>
      <c r="D21" s="274"/>
      <c r="E21" s="275">
        <f>E22+E23+E24+E25</f>
        <v>236.4</v>
      </c>
      <c r="F21" s="313">
        <f>F22+F23+F24+F25</f>
        <v>155.67199999999997</v>
      </c>
    </row>
    <row r="22" spans="1:6" x14ac:dyDescent="0.2">
      <c r="A22" s="312">
        <v>10</v>
      </c>
      <c r="B22" s="430" t="s">
        <v>357</v>
      </c>
      <c r="C22" s="431">
        <v>4</v>
      </c>
      <c r="D22" s="281" t="s">
        <v>27</v>
      </c>
      <c r="E22" s="432">
        <v>133.5</v>
      </c>
      <c r="F22" s="433">
        <v>130.66499999999999</v>
      </c>
    </row>
    <row r="23" spans="1:6" x14ac:dyDescent="0.2">
      <c r="A23" s="312">
        <v>11</v>
      </c>
      <c r="B23" s="430" t="s">
        <v>358</v>
      </c>
      <c r="C23" s="431">
        <v>1</v>
      </c>
      <c r="D23" s="281" t="s">
        <v>27</v>
      </c>
      <c r="E23" s="432">
        <v>5.9</v>
      </c>
      <c r="F23" s="433">
        <v>4.7</v>
      </c>
    </row>
    <row r="24" spans="1:6" ht="38.25" x14ac:dyDescent="0.2">
      <c r="A24" s="312">
        <v>12</v>
      </c>
      <c r="B24" s="430" t="s">
        <v>359</v>
      </c>
      <c r="C24" s="431">
        <v>4</v>
      </c>
      <c r="D24" s="434" t="s">
        <v>360</v>
      </c>
      <c r="E24" s="432">
        <v>10</v>
      </c>
      <c r="F24" s="433"/>
    </row>
    <row r="25" spans="1:6" ht="25.5" x14ac:dyDescent="0.2">
      <c r="A25" s="312">
        <v>13</v>
      </c>
      <c r="B25" s="430" t="s">
        <v>361</v>
      </c>
      <c r="C25" s="431">
        <v>4</v>
      </c>
      <c r="D25" s="434" t="s">
        <v>28</v>
      </c>
      <c r="E25" s="432">
        <v>87</v>
      </c>
      <c r="F25" s="433">
        <v>20.306999999999999</v>
      </c>
    </row>
    <row r="26" spans="1:6" x14ac:dyDescent="0.2">
      <c r="A26" s="312">
        <v>14</v>
      </c>
      <c r="B26" s="276" t="s">
        <v>362</v>
      </c>
      <c r="C26" s="277">
        <v>1</v>
      </c>
      <c r="D26" s="274" t="s">
        <v>27</v>
      </c>
      <c r="E26" s="275">
        <v>6.7</v>
      </c>
      <c r="F26" s="313">
        <v>6.4</v>
      </c>
    </row>
    <row r="27" spans="1:6" x14ac:dyDescent="0.2">
      <c r="A27" s="312">
        <v>15</v>
      </c>
      <c r="B27" s="276" t="s">
        <v>363</v>
      </c>
      <c r="C27" s="277">
        <v>1</v>
      </c>
      <c r="D27" s="274" t="s">
        <v>27</v>
      </c>
      <c r="E27" s="275">
        <v>0.5</v>
      </c>
      <c r="F27" s="314"/>
    </row>
    <row r="28" spans="1:6" x14ac:dyDescent="0.2">
      <c r="A28" s="312">
        <v>16</v>
      </c>
      <c r="B28" s="276" t="s">
        <v>364</v>
      </c>
      <c r="C28" s="277"/>
      <c r="D28" s="274"/>
      <c r="E28" s="275">
        <f>E29+E30+E31</f>
        <v>452.70000000000005</v>
      </c>
      <c r="F28" s="313">
        <v>12.5</v>
      </c>
    </row>
    <row r="29" spans="1:6" x14ac:dyDescent="0.2">
      <c r="A29" s="312">
        <v>17</v>
      </c>
      <c r="B29" s="430" t="s">
        <v>365</v>
      </c>
      <c r="C29" s="431">
        <v>4</v>
      </c>
      <c r="D29" s="281" t="s">
        <v>366</v>
      </c>
      <c r="E29" s="432">
        <v>434.6</v>
      </c>
      <c r="F29" s="433"/>
    </row>
    <row r="30" spans="1:6" x14ac:dyDescent="0.2">
      <c r="A30" s="312">
        <v>18</v>
      </c>
      <c r="B30" s="430" t="s">
        <v>367</v>
      </c>
      <c r="C30" s="431">
        <v>1</v>
      </c>
      <c r="D30" s="281" t="s">
        <v>27</v>
      </c>
      <c r="E30" s="432">
        <v>14.1</v>
      </c>
      <c r="F30" s="433">
        <v>12.5</v>
      </c>
    </row>
    <row r="31" spans="1:6" x14ac:dyDescent="0.2">
      <c r="A31" s="312">
        <v>19</v>
      </c>
      <c r="B31" s="430" t="s">
        <v>368</v>
      </c>
      <c r="C31" s="431">
        <v>1</v>
      </c>
      <c r="D31" s="281" t="s">
        <v>369</v>
      </c>
      <c r="E31" s="432">
        <v>4</v>
      </c>
      <c r="F31" s="315"/>
    </row>
    <row r="32" spans="1:6" x14ac:dyDescent="0.2">
      <c r="A32" s="312">
        <v>20</v>
      </c>
      <c r="B32" s="276" t="s">
        <v>370</v>
      </c>
      <c r="C32" s="277"/>
      <c r="D32" s="281"/>
      <c r="E32" s="275">
        <f>E33+E34+E35</f>
        <v>897.7</v>
      </c>
      <c r="F32" s="313">
        <v>406.3</v>
      </c>
    </row>
    <row r="33" spans="1:8" x14ac:dyDescent="0.2">
      <c r="A33" s="312">
        <v>21</v>
      </c>
      <c r="B33" s="430" t="s">
        <v>371</v>
      </c>
      <c r="C33" s="431">
        <v>4</v>
      </c>
      <c r="D33" s="281" t="s">
        <v>366</v>
      </c>
      <c r="E33" s="432">
        <v>484</v>
      </c>
      <c r="F33" s="315"/>
    </row>
    <row r="34" spans="1:8" x14ac:dyDescent="0.2">
      <c r="A34" s="312">
        <v>22</v>
      </c>
      <c r="B34" s="430" t="s">
        <v>372</v>
      </c>
      <c r="C34" s="431">
        <v>1</v>
      </c>
      <c r="D34" s="281" t="s">
        <v>27</v>
      </c>
      <c r="E34" s="432">
        <v>15</v>
      </c>
      <c r="F34" s="433">
        <v>13.3</v>
      </c>
    </row>
    <row r="35" spans="1:8" ht="25.5" x14ac:dyDescent="0.2">
      <c r="A35" s="312">
        <v>23</v>
      </c>
      <c r="B35" s="430" t="s">
        <v>373</v>
      </c>
      <c r="C35" s="431">
        <v>4</v>
      </c>
      <c r="D35" s="434" t="s">
        <v>204</v>
      </c>
      <c r="E35" s="432">
        <v>398.7</v>
      </c>
      <c r="F35" s="463">
        <v>389.5</v>
      </c>
      <c r="H35">
        <v>-3.5</v>
      </c>
    </row>
    <row r="36" spans="1:8" x14ac:dyDescent="0.2">
      <c r="A36" s="312">
        <v>24</v>
      </c>
      <c r="B36" s="276" t="s">
        <v>374</v>
      </c>
      <c r="C36" s="277"/>
      <c r="D36" s="281"/>
      <c r="E36" s="275">
        <v>272.60000000000002</v>
      </c>
      <c r="F36" s="313">
        <v>6.9</v>
      </c>
    </row>
    <row r="37" spans="1:8" x14ac:dyDescent="0.2">
      <c r="A37" s="312">
        <v>25</v>
      </c>
      <c r="B37" s="430" t="s">
        <v>375</v>
      </c>
      <c r="C37" s="431">
        <v>1</v>
      </c>
      <c r="D37" s="281" t="s">
        <v>376</v>
      </c>
      <c r="E37" s="432">
        <v>8.1679999999999993</v>
      </c>
      <c r="F37" s="433">
        <v>6.9</v>
      </c>
    </row>
    <row r="38" spans="1:8" x14ac:dyDescent="0.2">
      <c r="A38" s="312">
        <v>26</v>
      </c>
      <c r="B38" s="430" t="s">
        <v>377</v>
      </c>
      <c r="C38" s="431">
        <v>4</v>
      </c>
      <c r="D38" s="281"/>
      <c r="E38" s="435">
        <f>E36-E37</f>
        <v>264.43200000000002</v>
      </c>
      <c r="F38" s="315"/>
    </row>
    <row r="39" spans="1:8" x14ac:dyDescent="0.2">
      <c r="A39" s="312">
        <v>27</v>
      </c>
      <c r="B39" s="430" t="s">
        <v>378</v>
      </c>
      <c r="C39" s="431">
        <v>4</v>
      </c>
      <c r="D39" s="281" t="s">
        <v>379</v>
      </c>
      <c r="E39" s="432">
        <v>26.88</v>
      </c>
      <c r="F39" s="315"/>
    </row>
    <row r="40" spans="1:8" x14ac:dyDescent="0.2">
      <c r="A40" s="312">
        <v>28</v>
      </c>
      <c r="B40" s="430"/>
      <c r="C40" s="431">
        <v>4</v>
      </c>
      <c r="D40" s="281" t="s">
        <v>380</v>
      </c>
      <c r="E40" s="430">
        <v>14.112</v>
      </c>
      <c r="F40" s="315"/>
    </row>
    <row r="41" spans="1:8" x14ac:dyDescent="0.2">
      <c r="A41" s="312">
        <v>29</v>
      </c>
      <c r="B41" s="430"/>
      <c r="C41" s="431">
        <v>4</v>
      </c>
      <c r="D41" s="281" t="s">
        <v>381</v>
      </c>
      <c r="E41" s="430">
        <v>14.112</v>
      </c>
      <c r="F41" s="315"/>
    </row>
    <row r="42" spans="1:8" x14ac:dyDescent="0.2">
      <c r="A42" s="312">
        <v>30</v>
      </c>
      <c r="B42" s="430"/>
      <c r="C42" s="431">
        <v>4</v>
      </c>
      <c r="D42" s="281" t="s">
        <v>382</v>
      </c>
      <c r="E42" s="432">
        <v>5.04</v>
      </c>
      <c r="F42" s="315"/>
    </row>
    <row r="43" spans="1:8" x14ac:dyDescent="0.2">
      <c r="A43" s="312">
        <v>31</v>
      </c>
      <c r="B43" s="430"/>
      <c r="C43" s="431">
        <v>4</v>
      </c>
      <c r="D43" s="281" t="s">
        <v>383</v>
      </c>
      <c r="E43" s="432">
        <v>9.0719999999999992</v>
      </c>
      <c r="F43" s="315"/>
    </row>
    <row r="44" spans="1:8" x14ac:dyDescent="0.2">
      <c r="A44" s="312">
        <v>32</v>
      </c>
      <c r="B44" s="430"/>
      <c r="C44" s="431">
        <v>4</v>
      </c>
      <c r="D44" s="281" t="s">
        <v>384</v>
      </c>
      <c r="E44" s="432">
        <v>23.52</v>
      </c>
      <c r="F44" s="315"/>
    </row>
    <row r="45" spans="1:8" x14ac:dyDescent="0.2">
      <c r="A45" s="312">
        <v>33</v>
      </c>
      <c r="B45" s="430"/>
      <c r="C45" s="431">
        <v>4</v>
      </c>
      <c r="D45" s="281" t="s">
        <v>385</v>
      </c>
      <c r="E45" s="430">
        <v>21.504000000000001</v>
      </c>
      <c r="F45" s="315"/>
    </row>
    <row r="46" spans="1:8" x14ac:dyDescent="0.2">
      <c r="A46" s="312">
        <v>34</v>
      </c>
      <c r="B46" s="430"/>
      <c r="C46" s="431">
        <v>4</v>
      </c>
      <c r="D46" s="281" t="s">
        <v>386</v>
      </c>
      <c r="E46" s="430">
        <v>9.0719999999999992</v>
      </c>
      <c r="F46" s="315"/>
    </row>
    <row r="47" spans="1:8" x14ac:dyDescent="0.2">
      <c r="A47" s="312">
        <v>35</v>
      </c>
      <c r="B47" s="430"/>
      <c r="C47" s="431">
        <v>4</v>
      </c>
      <c r="D47" s="281" t="s">
        <v>387</v>
      </c>
      <c r="E47" s="430">
        <v>43.68</v>
      </c>
      <c r="F47" s="315"/>
    </row>
    <row r="48" spans="1:8" x14ac:dyDescent="0.2">
      <c r="A48" s="312">
        <v>36</v>
      </c>
      <c r="B48" s="430"/>
      <c r="C48" s="431">
        <v>4</v>
      </c>
      <c r="D48" s="281" t="s">
        <v>388</v>
      </c>
      <c r="E48" s="432">
        <v>97.44</v>
      </c>
      <c r="F48" s="315"/>
    </row>
    <row r="49" spans="1:6" x14ac:dyDescent="0.2">
      <c r="A49" s="312">
        <v>37</v>
      </c>
      <c r="B49" s="276" t="s">
        <v>389</v>
      </c>
      <c r="C49" s="277">
        <v>1</v>
      </c>
      <c r="D49" s="274"/>
      <c r="E49" s="275">
        <v>5.9</v>
      </c>
      <c r="F49" s="313">
        <v>5.3</v>
      </c>
    </row>
    <row r="50" spans="1:6" x14ac:dyDescent="0.2">
      <c r="A50" s="312">
        <v>38</v>
      </c>
      <c r="B50" s="276" t="s">
        <v>404</v>
      </c>
      <c r="C50" s="277"/>
      <c r="D50" s="282" t="s">
        <v>390</v>
      </c>
      <c r="E50" s="436">
        <v>5.9</v>
      </c>
      <c r="F50" s="433">
        <v>5.3</v>
      </c>
    </row>
    <row r="51" spans="1:6" x14ac:dyDescent="0.2">
      <c r="A51" s="312">
        <v>39</v>
      </c>
      <c r="B51" s="276" t="s">
        <v>312</v>
      </c>
      <c r="C51" s="277">
        <v>1</v>
      </c>
      <c r="D51" s="281" t="s">
        <v>27</v>
      </c>
      <c r="E51" s="275">
        <v>4.2</v>
      </c>
      <c r="F51" s="313"/>
    </row>
    <row r="52" spans="1:6" x14ac:dyDescent="0.2">
      <c r="A52" s="329">
        <v>40</v>
      </c>
      <c r="B52" s="437" t="s">
        <v>391</v>
      </c>
      <c r="C52" s="438">
        <v>1</v>
      </c>
      <c r="D52" s="439"/>
      <c r="E52" s="440">
        <v>217.7</v>
      </c>
      <c r="F52" s="313">
        <v>204.715</v>
      </c>
    </row>
    <row r="53" spans="1:6" x14ac:dyDescent="0.2">
      <c r="A53" s="329">
        <v>41</v>
      </c>
      <c r="B53" s="441" t="s">
        <v>46</v>
      </c>
      <c r="C53" s="438">
        <v>1</v>
      </c>
      <c r="D53" s="439" t="s">
        <v>27</v>
      </c>
      <c r="E53" s="442">
        <v>215.2</v>
      </c>
      <c r="F53" s="433">
        <v>204.715</v>
      </c>
    </row>
    <row r="54" spans="1:6" x14ac:dyDescent="0.2">
      <c r="A54" s="329">
        <v>42</v>
      </c>
      <c r="B54" s="437"/>
      <c r="C54" s="438">
        <v>1</v>
      </c>
      <c r="D54" s="439" t="s">
        <v>7</v>
      </c>
      <c r="E54" s="442">
        <v>0.5</v>
      </c>
      <c r="F54" s="316"/>
    </row>
    <row r="55" spans="1:6" x14ac:dyDescent="0.2">
      <c r="A55" s="329">
        <v>43</v>
      </c>
      <c r="B55" s="437"/>
      <c r="C55" s="438">
        <v>1</v>
      </c>
      <c r="D55" s="439" t="s">
        <v>8</v>
      </c>
      <c r="E55" s="442">
        <v>0.5</v>
      </c>
      <c r="F55" s="316"/>
    </row>
    <row r="56" spans="1:6" x14ac:dyDescent="0.2">
      <c r="A56" s="329">
        <v>44</v>
      </c>
      <c r="B56" s="437"/>
      <c r="C56" s="438">
        <v>1</v>
      </c>
      <c r="D56" s="439" t="s">
        <v>9</v>
      </c>
      <c r="E56" s="442">
        <v>0.5</v>
      </c>
      <c r="F56" s="316"/>
    </row>
    <row r="57" spans="1:6" x14ac:dyDescent="0.2">
      <c r="A57" s="329">
        <v>45</v>
      </c>
      <c r="B57" s="437"/>
      <c r="C57" s="438">
        <v>1</v>
      </c>
      <c r="D57" s="439" t="s">
        <v>13</v>
      </c>
      <c r="E57" s="442">
        <v>0.5</v>
      </c>
      <c r="F57" s="316"/>
    </row>
    <row r="58" spans="1:6" x14ac:dyDescent="0.2">
      <c r="A58" s="329">
        <v>46</v>
      </c>
      <c r="B58" s="437"/>
      <c r="C58" s="438">
        <v>1</v>
      </c>
      <c r="D58" s="439" t="s">
        <v>15</v>
      </c>
      <c r="E58" s="442">
        <v>0.5</v>
      </c>
      <c r="F58" s="316"/>
    </row>
    <row r="59" spans="1:6" x14ac:dyDescent="0.2">
      <c r="A59" s="312">
        <v>47</v>
      </c>
      <c r="B59" s="276" t="s">
        <v>323</v>
      </c>
      <c r="C59" s="277">
        <v>6</v>
      </c>
      <c r="D59" s="281" t="s">
        <v>392</v>
      </c>
      <c r="E59" s="275">
        <v>286</v>
      </c>
      <c r="F59" s="315"/>
    </row>
    <row r="60" spans="1:6" ht="38.25" x14ac:dyDescent="0.2">
      <c r="A60" s="312">
        <v>48</v>
      </c>
      <c r="B60" s="278" t="s">
        <v>423</v>
      </c>
      <c r="C60" s="279">
        <v>1</v>
      </c>
      <c r="D60" s="281" t="s">
        <v>27</v>
      </c>
      <c r="E60" s="275">
        <v>1.9139999999999999</v>
      </c>
      <c r="F60" s="315"/>
    </row>
    <row r="61" spans="1:6" x14ac:dyDescent="0.2">
      <c r="A61" s="312">
        <v>49</v>
      </c>
      <c r="B61" s="276" t="s">
        <v>393</v>
      </c>
      <c r="C61" s="277">
        <v>1</v>
      </c>
      <c r="D61" s="282" t="s">
        <v>27</v>
      </c>
      <c r="E61" s="275">
        <v>7.4470000000000001</v>
      </c>
      <c r="F61" s="313">
        <v>4.9000000000000004</v>
      </c>
    </row>
    <row r="62" spans="1:6" ht="25.5" x14ac:dyDescent="0.2">
      <c r="A62" s="312">
        <v>50</v>
      </c>
      <c r="B62" s="276" t="s">
        <v>1</v>
      </c>
      <c r="C62" s="277">
        <v>1</v>
      </c>
      <c r="D62" s="280" t="s">
        <v>1</v>
      </c>
      <c r="E62" s="275">
        <v>1176.9000000000001</v>
      </c>
      <c r="F62" s="313">
        <v>1100.7049999999999</v>
      </c>
    </row>
    <row r="63" spans="1:6" ht="25.5" x14ac:dyDescent="0.2">
      <c r="A63" s="312">
        <v>51</v>
      </c>
      <c r="B63" s="276" t="s">
        <v>319</v>
      </c>
      <c r="C63" s="277">
        <v>4</v>
      </c>
      <c r="D63" s="283" t="s">
        <v>6</v>
      </c>
      <c r="E63" s="275">
        <v>291.39999999999998</v>
      </c>
      <c r="F63" s="313">
        <v>191.5</v>
      </c>
    </row>
    <row r="64" spans="1:6" ht="26.25" thickBot="1" x14ac:dyDescent="0.25">
      <c r="A64" s="317">
        <v>52</v>
      </c>
      <c r="B64" s="284" t="s">
        <v>394</v>
      </c>
      <c r="C64" s="285">
        <v>4</v>
      </c>
      <c r="D64" s="286" t="s">
        <v>204</v>
      </c>
      <c r="E64" s="287">
        <v>185.4</v>
      </c>
      <c r="F64" s="318">
        <v>50.119</v>
      </c>
    </row>
    <row r="65" spans="1:6" ht="39" thickBot="1" x14ac:dyDescent="0.25">
      <c r="A65" s="443">
        <v>53</v>
      </c>
      <c r="B65" s="444" t="s">
        <v>429</v>
      </c>
      <c r="C65" s="445"/>
      <c r="D65" s="446"/>
      <c r="E65" s="447">
        <f>E64+E63+E62+E61+E60+E59+E52+E51+E49+E36+E32+E28+E27+E26+E21+SUM(E13:E20)</f>
        <v>4157.7609999999995</v>
      </c>
      <c r="F65" s="448">
        <f>F64+F63+F62+F61+F60+F59+F52+F51+F49+F36+F32+F28+F27+F26+F21+SUM(F13:F20)</f>
        <v>2245.0909999999999</v>
      </c>
    </row>
    <row r="66" spans="1:6" x14ac:dyDescent="0.2">
      <c r="A66" s="319">
        <v>54</v>
      </c>
      <c r="B66" s="288" t="s">
        <v>257</v>
      </c>
      <c r="C66" s="289">
        <v>2</v>
      </c>
      <c r="D66" s="290" t="s">
        <v>395</v>
      </c>
      <c r="E66" s="291">
        <v>8543.4</v>
      </c>
      <c r="F66" s="320">
        <v>8201.7090000000007</v>
      </c>
    </row>
    <row r="67" spans="1:6" ht="25.5" x14ac:dyDescent="0.2">
      <c r="A67" s="312">
        <v>55</v>
      </c>
      <c r="B67" s="449" t="s">
        <v>269</v>
      </c>
      <c r="C67" s="277">
        <v>2</v>
      </c>
      <c r="D67" s="283"/>
      <c r="E67" s="275">
        <v>7</v>
      </c>
      <c r="F67" s="313">
        <v>6.9</v>
      </c>
    </row>
    <row r="68" spans="1:6" x14ac:dyDescent="0.2">
      <c r="A68" s="312">
        <v>56</v>
      </c>
      <c r="B68" s="449" t="s">
        <v>405</v>
      </c>
      <c r="C68" s="277"/>
      <c r="D68" s="434" t="s">
        <v>396</v>
      </c>
      <c r="E68" s="432">
        <v>3</v>
      </c>
      <c r="F68" s="433">
        <v>2.9569999999999999</v>
      </c>
    </row>
    <row r="69" spans="1:6" ht="25.5" x14ac:dyDescent="0.2">
      <c r="A69" s="312">
        <v>57</v>
      </c>
      <c r="B69" s="449"/>
      <c r="C69" s="277"/>
      <c r="D69" s="434" t="s">
        <v>18</v>
      </c>
      <c r="E69" s="432">
        <v>4</v>
      </c>
      <c r="F69" s="433">
        <v>3.9430000000000001</v>
      </c>
    </row>
    <row r="70" spans="1:6" ht="51" x14ac:dyDescent="0.2">
      <c r="A70" s="312">
        <v>58</v>
      </c>
      <c r="B70" s="272" t="s">
        <v>268</v>
      </c>
      <c r="C70" s="273">
        <v>4</v>
      </c>
      <c r="D70" s="283" t="s">
        <v>93</v>
      </c>
      <c r="E70" s="275">
        <v>211.4</v>
      </c>
      <c r="F70" s="316"/>
    </row>
    <row r="71" spans="1:6" x14ac:dyDescent="0.2">
      <c r="A71" s="312">
        <v>59</v>
      </c>
      <c r="B71" s="272" t="s">
        <v>397</v>
      </c>
      <c r="C71" s="273">
        <v>4</v>
      </c>
      <c r="D71" s="283"/>
      <c r="E71" s="275">
        <v>135.69999999999999</v>
      </c>
      <c r="F71" s="313">
        <v>1.9</v>
      </c>
    </row>
    <row r="72" spans="1:6" ht="25.5" x14ac:dyDescent="0.2">
      <c r="A72" s="312">
        <v>60</v>
      </c>
      <c r="B72" s="272" t="s">
        <v>46</v>
      </c>
      <c r="C72" s="273"/>
      <c r="D72" s="434" t="s">
        <v>93</v>
      </c>
      <c r="E72" s="432">
        <v>133.80000000000001</v>
      </c>
      <c r="F72" s="433"/>
    </row>
    <row r="73" spans="1:6" x14ac:dyDescent="0.2">
      <c r="A73" s="312">
        <v>61</v>
      </c>
      <c r="B73" s="272"/>
      <c r="C73" s="273"/>
      <c r="D73" s="450" t="s">
        <v>27</v>
      </c>
      <c r="E73" s="432">
        <v>1.9</v>
      </c>
      <c r="F73" s="433">
        <v>1.9</v>
      </c>
    </row>
    <row r="74" spans="1:6" ht="25.5" x14ac:dyDescent="0.2">
      <c r="A74" s="312">
        <v>62</v>
      </c>
      <c r="B74" s="278" t="s">
        <v>398</v>
      </c>
      <c r="C74" s="279">
        <v>3</v>
      </c>
      <c r="D74" s="283" t="s">
        <v>399</v>
      </c>
      <c r="E74" s="275">
        <v>34.1</v>
      </c>
      <c r="F74" s="316"/>
    </row>
    <row r="75" spans="1:6" ht="25.5" x14ac:dyDescent="0.2">
      <c r="A75" s="312">
        <v>63</v>
      </c>
      <c r="B75" s="278" t="s">
        <v>339</v>
      </c>
      <c r="C75" s="279">
        <v>1</v>
      </c>
      <c r="D75" s="283" t="s">
        <v>27</v>
      </c>
      <c r="E75" s="275">
        <v>20.847999999999999</v>
      </c>
      <c r="F75" s="313">
        <v>20.55</v>
      </c>
    </row>
    <row r="76" spans="1:6" ht="38.25" x14ac:dyDescent="0.2">
      <c r="A76" s="312">
        <v>64</v>
      </c>
      <c r="B76" s="278" t="s">
        <v>337</v>
      </c>
      <c r="C76" s="279">
        <v>2</v>
      </c>
      <c r="D76" s="283" t="s">
        <v>35</v>
      </c>
      <c r="E76" s="275">
        <v>118.1</v>
      </c>
      <c r="F76" s="313">
        <v>91.7</v>
      </c>
    </row>
    <row r="77" spans="1:6" ht="38.25" x14ac:dyDescent="0.2">
      <c r="A77" s="312">
        <v>65</v>
      </c>
      <c r="B77" s="278" t="s">
        <v>424</v>
      </c>
      <c r="C77" s="279">
        <v>2</v>
      </c>
      <c r="D77" s="283" t="s">
        <v>19</v>
      </c>
      <c r="E77" s="275">
        <v>0.7</v>
      </c>
      <c r="F77" s="316"/>
    </row>
    <row r="78" spans="1:6" ht="38.25" x14ac:dyDescent="0.2">
      <c r="A78" s="312">
        <v>66</v>
      </c>
      <c r="B78" s="278" t="s">
        <v>425</v>
      </c>
      <c r="C78" s="279">
        <v>2</v>
      </c>
      <c r="D78" s="283" t="s">
        <v>400</v>
      </c>
      <c r="E78" s="275">
        <v>3.2210000000000001</v>
      </c>
      <c r="F78" s="316"/>
    </row>
    <row r="79" spans="1:6" x14ac:dyDescent="0.2">
      <c r="A79" s="312">
        <v>67</v>
      </c>
      <c r="B79" s="278" t="s">
        <v>401</v>
      </c>
      <c r="C79" s="279">
        <v>2</v>
      </c>
      <c r="D79" s="283" t="s">
        <v>395</v>
      </c>
      <c r="E79" s="275">
        <v>138.80000000000001</v>
      </c>
      <c r="F79" s="313">
        <v>36.941000000000003</v>
      </c>
    </row>
    <row r="80" spans="1:6" ht="25.5" x14ac:dyDescent="0.2">
      <c r="A80" s="312">
        <v>68</v>
      </c>
      <c r="B80" s="357" t="s">
        <v>420</v>
      </c>
      <c r="C80" s="358">
        <v>2</v>
      </c>
      <c r="D80" s="283" t="s">
        <v>209</v>
      </c>
      <c r="E80" s="275">
        <v>177</v>
      </c>
      <c r="F80" s="313">
        <v>174.4</v>
      </c>
    </row>
    <row r="81" spans="1:7" ht="25.5" x14ac:dyDescent="0.2">
      <c r="A81" s="321">
        <v>69</v>
      </c>
      <c r="B81" s="359" t="s">
        <v>418</v>
      </c>
      <c r="C81" s="360">
        <v>4</v>
      </c>
      <c r="D81" s="361" t="s">
        <v>28</v>
      </c>
      <c r="E81" s="275">
        <v>126.989</v>
      </c>
      <c r="F81" s="462">
        <v>80</v>
      </c>
    </row>
    <row r="82" spans="1:7" ht="15.75" x14ac:dyDescent="0.2">
      <c r="A82" s="322">
        <v>70</v>
      </c>
      <c r="B82" s="359" t="s">
        <v>416</v>
      </c>
      <c r="C82" s="451"/>
      <c r="D82" s="452"/>
      <c r="E82" s="453">
        <v>24.771519999999999</v>
      </c>
      <c r="F82" s="313"/>
    </row>
    <row r="83" spans="1:7" ht="25.5" x14ac:dyDescent="0.2">
      <c r="A83" s="321">
        <v>71</v>
      </c>
      <c r="B83" s="454" t="s">
        <v>46</v>
      </c>
      <c r="C83" s="451">
        <v>4</v>
      </c>
      <c r="D83" s="450" t="s">
        <v>93</v>
      </c>
      <c r="E83" s="455">
        <f>E82-E84</f>
        <v>23.818770000000001</v>
      </c>
      <c r="F83" s="313"/>
    </row>
    <row r="84" spans="1:7" ht="15.75" x14ac:dyDescent="0.2">
      <c r="A84" s="321">
        <v>72</v>
      </c>
      <c r="B84" s="454"/>
      <c r="C84" s="451">
        <v>1</v>
      </c>
      <c r="D84" s="450" t="s">
        <v>27</v>
      </c>
      <c r="E84" s="455">
        <v>0.95274999999999999</v>
      </c>
      <c r="F84" s="313"/>
    </row>
    <row r="85" spans="1:7" ht="38.25" x14ac:dyDescent="0.2">
      <c r="A85" s="321">
        <v>73</v>
      </c>
      <c r="B85" s="359" t="s">
        <v>417</v>
      </c>
      <c r="C85" s="451"/>
      <c r="D85" s="361"/>
      <c r="E85" s="275">
        <v>52.802</v>
      </c>
      <c r="F85" s="313">
        <v>2.0110000000000001</v>
      </c>
    </row>
    <row r="86" spans="1:7" ht="15.75" x14ac:dyDescent="0.2">
      <c r="A86" s="312">
        <v>74</v>
      </c>
      <c r="B86" s="743" t="s">
        <v>46</v>
      </c>
      <c r="C86" s="456">
        <v>4</v>
      </c>
      <c r="E86" s="455">
        <v>50.287999999999997</v>
      </c>
      <c r="F86" s="313"/>
    </row>
    <row r="87" spans="1:7" ht="15.75" x14ac:dyDescent="0.2">
      <c r="A87" s="322">
        <v>75</v>
      </c>
      <c r="B87" s="744"/>
      <c r="C87" s="457">
        <v>1</v>
      </c>
      <c r="D87" s="434" t="s">
        <v>27</v>
      </c>
      <c r="E87" s="455">
        <v>2.5139999999999998</v>
      </c>
      <c r="F87" s="313">
        <v>2.0110000000000001</v>
      </c>
    </row>
    <row r="88" spans="1:7" ht="38.25" x14ac:dyDescent="0.2">
      <c r="A88" s="312">
        <v>76</v>
      </c>
      <c r="B88" s="458" t="s">
        <v>430</v>
      </c>
      <c r="C88" s="451"/>
      <c r="D88" s="434"/>
      <c r="E88" s="275">
        <v>92.01</v>
      </c>
      <c r="F88" s="313">
        <v>90.7</v>
      </c>
    </row>
    <row r="89" spans="1:7" ht="25.5" x14ac:dyDescent="0.2">
      <c r="A89" s="312">
        <v>77</v>
      </c>
      <c r="B89" s="454" t="s">
        <v>46</v>
      </c>
      <c r="C89" s="451">
        <v>4</v>
      </c>
      <c r="D89" s="434" t="s">
        <v>28</v>
      </c>
      <c r="E89" s="432">
        <v>52.01</v>
      </c>
      <c r="F89" s="433">
        <v>51.3</v>
      </c>
    </row>
    <row r="90" spans="1:7" ht="25.5" x14ac:dyDescent="0.2">
      <c r="A90" s="312">
        <v>78</v>
      </c>
      <c r="B90" s="454"/>
      <c r="C90" s="451">
        <v>4</v>
      </c>
      <c r="D90" s="434" t="s">
        <v>204</v>
      </c>
      <c r="E90" s="432">
        <v>40</v>
      </c>
      <c r="F90" s="433">
        <v>39.4</v>
      </c>
    </row>
    <row r="91" spans="1:7" ht="38.25" x14ac:dyDescent="0.2">
      <c r="A91" s="312">
        <v>79</v>
      </c>
      <c r="B91" s="278" t="s">
        <v>346</v>
      </c>
      <c r="C91" s="279">
        <v>5</v>
      </c>
      <c r="D91" s="283" t="s">
        <v>360</v>
      </c>
      <c r="E91" s="275">
        <v>998</v>
      </c>
      <c r="F91" s="316"/>
    </row>
    <row r="92" spans="1:7" ht="25.5" x14ac:dyDescent="0.2">
      <c r="A92" s="312">
        <v>80</v>
      </c>
      <c r="B92" s="278" t="s">
        <v>347</v>
      </c>
      <c r="C92" s="279">
        <v>6</v>
      </c>
      <c r="D92" s="283" t="s">
        <v>402</v>
      </c>
      <c r="E92" s="275">
        <v>737</v>
      </c>
      <c r="F92" s="316"/>
    </row>
    <row r="93" spans="1:7" ht="25.5" x14ac:dyDescent="0.2">
      <c r="A93" s="312">
        <v>81</v>
      </c>
      <c r="B93" s="359" t="s">
        <v>451</v>
      </c>
      <c r="C93" s="472"/>
      <c r="D93" s="283"/>
      <c r="E93" s="275">
        <v>55.447000000000003</v>
      </c>
      <c r="F93" s="313">
        <f>F94+F95</f>
        <v>54.652000000000001</v>
      </c>
    </row>
    <row r="94" spans="1:7" ht="25.5" x14ac:dyDescent="0.2">
      <c r="A94" s="733">
        <v>82</v>
      </c>
      <c r="B94" s="734" t="s">
        <v>46</v>
      </c>
      <c r="C94" s="459">
        <v>4</v>
      </c>
      <c r="D94" s="598" t="s">
        <v>28</v>
      </c>
      <c r="E94" s="473">
        <v>48.039000000000001</v>
      </c>
      <c r="F94" s="463">
        <v>47.35</v>
      </c>
      <c r="G94" s="619">
        <v>2.1000000000000001E-2</v>
      </c>
    </row>
    <row r="95" spans="1:7" ht="25.5" x14ac:dyDescent="0.2">
      <c r="A95" s="733">
        <v>83</v>
      </c>
      <c r="B95" s="742"/>
      <c r="C95" s="459">
        <v>4</v>
      </c>
      <c r="D95" s="598" t="s">
        <v>204</v>
      </c>
      <c r="E95" s="473">
        <v>7.4080000000000004</v>
      </c>
      <c r="F95" s="463">
        <v>7.3019999999999996</v>
      </c>
      <c r="G95" s="7">
        <v>2.1000000000000001E-2</v>
      </c>
    </row>
    <row r="96" spans="1:7" ht="38.25" x14ac:dyDescent="0.2">
      <c r="A96" s="733">
        <v>84</v>
      </c>
      <c r="B96" s="735" t="s">
        <v>452</v>
      </c>
      <c r="C96" s="459">
        <v>5</v>
      </c>
      <c r="D96" s="460" t="s">
        <v>360</v>
      </c>
      <c r="E96" s="464">
        <v>2502.3000000000002</v>
      </c>
      <c r="F96" s="462"/>
    </row>
    <row r="97" spans="1:7" s="583" customFormat="1" ht="39" thickBot="1" x14ac:dyDescent="0.25">
      <c r="A97" s="736">
        <v>85</v>
      </c>
      <c r="B97" s="745" t="s">
        <v>465</v>
      </c>
      <c r="C97" s="459">
        <v>4</v>
      </c>
      <c r="D97" s="460" t="s">
        <v>93</v>
      </c>
      <c r="E97" s="737">
        <v>0.81259999999999999</v>
      </c>
      <c r="F97" s="462"/>
      <c r="G97" s="583">
        <v>0.81259999999999999</v>
      </c>
    </row>
    <row r="98" spans="1:7" s="415" customFormat="1" ht="25.5" x14ac:dyDescent="0.2">
      <c r="A98" s="474">
        <v>86</v>
      </c>
      <c r="B98" s="476" t="s">
        <v>437</v>
      </c>
      <c r="C98" s="459">
        <v>2</v>
      </c>
      <c r="D98" s="460" t="s">
        <v>209</v>
      </c>
      <c r="E98" s="464">
        <v>19.622</v>
      </c>
      <c r="F98" s="462"/>
      <c r="G98" s="8">
        <v>19.622</v>
      </c>
    </row>
    <row r="99" spans="1:7" s="415" customFormat="1" ht="63.75" x14ac:dyDescent="0.2">
      <c r="A99" s="474">
        <v>87</v>
      </c>
      <c r="B99" s="476" t="s">
        <v>438</v>
      </c>
      <c r="C99" s="459">
        <v>2</v>
      </c>
      <c r="D99" s="460" t="s">
        <v>209</v>
      </c>
      <c r="E99" s="464">
        <v>20.919</v>
      </c>
      <c r="F99" s="462"/>
      <c r="G99" s="8">
        <v>20.919</v>
      </c>
    </row>
    <row r="100" spans="1:7" s="415" customFormat="1" ht="38.25" x14ac:dyDescent="0.2">
      <c r="A100" s="474">
        <v>88</v>
      </c>
      <c r="B100" s="475" t="s">
        <v>461</v>
      </c>
      <c r="C100" s="459">
        <v>2</v>
      </c>
      <c r="D100" s="460" t="s">
        <v>24</v>
      </c>
      <c r="E100" s="464">
        <v>2.052</v>
      </c>
      <c r="F100" s="461"/>
      <c r="G100" s="8">
        <v>2.052</v>
      </c>
    </row>
    <row r="101" spans="1:7" s="415" customFormat="1" ht="46.5" customHeight="1" x14ac:dyDescent="0.2">
      <c r="A101" s="474">
        <v>89</v>
      </c>
      <c r="B101" s="475" t="s">
        <v>462</v>
      </c>
      <c r="C101" s="459"/>
      <c r="D101" s="460"/>
      <c r="E101" s="464">
        <f>SUM(E102:E111)</f>
        <v>9.8000000000000007</v>
      </c>
      <c r="F101" s="461"/>
      <c r="G101" s="8"/>
    </row>
    <row r="102" spans="1:7" s="415" customFormat="1" ht="15.75" x14ac:dyDescent="0.2">
      <c r="A102" s="474">
        <v>90</v>
      </c>
      <c r="B102" s="607" t="s">
        <v>46</v>
      </c>
      <c r="C102" s="459">
        <v>2</v>
      </c>
      <c r="D102" s="598" t="s">
        <v>68</v>
      </c>
      <c r="E102" s="599">
        <v>1.232</v>
      </c>
      <c r="F102" s="595">
        <v>1.232</v>
      </c>
      <c r="G102" s="597">
        <v>1.232</v>
      </c>
    </row>
    <row r="103" spans="1:7" s="415" customFormat="1" ht="25.5" x14ac:dyDescent="0.2">
      <c r="A103" s="474">
        <v>91</v>
      </c>
      <c r="B103" s="608"/>
      <c r="C103" s="459">
        <v>2</v>
      </c>
      <c r="D103" s="598" t="s">
        <v>18</v>
      </c>
      <c r="E103" s="599">
        <v>2.94</v>
      </c>
      <c r="F103" s="595">
        <v>2.8719999999999999</v>
      </c>
      <c r="G103" s="597">
        <v>2.94</v>
      </c>
    </row>
    <row r="104" spans="1:7" s="415" customFormat="1" ht="25.5" customHeight="1" x14ac:dyDescent="0.2">
      <c r="A104" s="474">
        <v>92</v>
      </c>
      <c r="B104" s="608"/>
      <c r="C104" s="459">
        <v>2</v>
      </c>
      <c r="D104" s="598" t="s">
        <v>19</v>
      </c>
      <c r="E104" s="599">
        <v>0.17599999999999999</v>
      </c>
      <c r="F104" s="595">
        <v>0.17299999999999999</v>
      </c>
      <c r="G104" s="597">
        <v>0.17599999999999999</v>
      </c>
    </row>
    <row r="105" spans="1:7" s="415" customFormat="1" ht="26.25" customHeight="1" x14ac:dyDescent="0.2">
      <c r="A105" s="474">
        <v>93</v>
      </c>
      <c r="B105" s="608"/>
      <c r="C105" s="459">
        <v>2</v>
      </c>
      <c r="D105" s="598" t="s">
        <v>470</v>
      </c>
      <c r="E105" s="599">
        <v>0.62</v>
      </c>
      <c r="F105" s="595">
        <v>0.60499999999999998</v>
      </c>
      <c r="G105" s="597">
        <v>0.62</v>
      </c>
    </row>
    <row r="106" spans="1:7" s="415" customFormat="1" ht="15.75" x14ac:dyDescent="0.2">
      <c r="A106" s="474">
        <v>94</v>
      </c>
      <c r="B106" s="608"/>
      <c r="C106" s="459">
        <v>2</v>
      </c>
      <c r="D106" s="598" t="s">
        <v>400</v>
      </c>
      <c r="E106" s="599">
        <v>1.1160000000000001</v>
      </c>
      <c r="F106" s="595">
        <v>1.0900000000000001</v>
      </c>
      <c r="G106" s="597">
        <v>1.1160000000000001</v>
      </c>
    </row>
    <row r="107" spans="1:7" s="583" customFormat="1" ht="15.75" x14ac:dyDescent="0.2">
      <c r="A107" s="474">
        <v>95</v>
      </c>
      <c r="B107" s="608"/>
      <c r="C107" s="459">
        <v>2</v>
      </c>
      <c r="D107" s="598" t="s">
        <v>396</v>
      </c>
      <c r="E107" s="599">
        <v>2.2879999999999998</v>
      </c>
      <c r="F107" s="595">
        <v>2.2269999999999999</v>
      </c>
      <c r="G107" s="597">
        <v>2.2879999999999998</v>
      </c>
    </row>
    <row r="108" spans="1:7" s="583" customFormat="1" ht="15.75" x14ac:dyDescent="0.2">
      <c r="A108" s="474">
        <v>96</v>
      </c>
      <c r="B108" s="608"/>
      <c r="C108" s="459">
        <v>2</v>
      </c>
      <c r="D108" s="598" t="s">
        <v>20</v>
      </c>
      <c r="E108" s="599">
        <v>0.17599999999999999</v>
      </c>
      <c r="F108" s="595">
        <v>0.17100000000000001</v>
      </c>
      <c r="G108" s="597">
        <v>0.17599999999999999</v>
      </c>
    </row>
    <row r="109" spans="1:7" s="583" customFormat="1" ht="15.75" x14ac:dyDescent="0.2">
      <c r="A109" s="474">
        <v>97</v>
      </c>
      <c r="B109" s="608"/>
      <c r="C109" s="459">
        <v>2</v>
      </c>
      <c r="D109" s="598" t="s">
        <v>23</v>
      </c>
      <c r="E109" s="599">
        <v>0.88</v>
      </c>
      <c r="F109" s="595">
        <v>0.86</v>
      </c>
      <c r="G109" s="597">
        <v>0.88</v>
      </c>
    </row>
    <row r="110" spans="1:7" s="583" customFormat="1" ht="15.75" x14ac:dyDescent="0.2">
      <c r="A110" s="474">
        <v>98</v>
      </c>
      <c r="B110" s="608"/>
      <c r="C110" s="459">
        <v>2</v>
      </c>
      <c r="D110" s="598" t="s">
        <v>39</v>
      </c>
      <c r="E110" s="599">
        <v>0.248</v>
      </c>
      <c r="F110" s="595">
        <v>0.24199999999999999</v>
      </c>
      <c r="G110" s="597">
        <v>0.248</v>
      </c>
    </row>
    <row r="111" spans="1:7" s="583" customFormat="1" ht="15.75" x14ac:dyDescent="0.2">
      <c r="A111" s="474">
        <v>99</v>
      </c>
      <c r="B111" s="608"/>
      <c r="C111" s="459">
        <v>2</v>
      </c>
      <c r="D111" s="598" t="s">
        <v>614</v>
      </c>
      <c r="E111" s="599">
        <v>0.124</v>
      </c>
      <c r="F111" s="595">
        <v>0.121</v>
      </c>
      <c r="G111" s="597">
        <v>0.124</v>
      </c>
    </row>
    <row r="112" spans="1:7" s="415" customFormat="1" ht="25.5" x14ac:dyDescent="0.2">
      <c r="A112" s="474">
        <v>100</v>
      </c>
      <c r="B112" s="746" t="s">
        <v>463</v>
      </c>
      <c r="C112" s="459">
        <v>3</v>
      </c>
      <c r="D112" s="460" t="s">
        <v>177</v>
      </c>
      <c r="E112" s="464">
        <v>19.780999999999999</v>
      </c>
      <c r="F112" s="595"/>
      <c r="G112" s="597">
        <v>19.780999999999999</v>
      </c>
    </row>
    <row r="113" spans="1:8" s="415" customFormat="1" ht="38.25" x14ac:dyDescent="0.2">
      <c r="A113" s="477">
        <v>101</v>
      </c>
      <c r="B113" s="735" t="s">
        <v>464</v>
      </c>
      <c r="C113" s="459">
        <v>5</v>
      </c>
      <c r="D113" s="460" t="s">
        <v>360</v>
      </c>
      <c r="E113" s="601">
        <v>0.16155</v>
      </c>
      <c r="F113" s="595"/>
      <c r="G113" s="415">
        <v>0.16155</v>
      </c>
    </row>
    <row r="114" spans="1:8" s="415" customFormat="1" ht="63.75" x14ac:dyDescent="0.2">
      <c r="A114" s="474">
        <v>102</v>
      </c>
      <c r="B114" s="746" t="s">
        <v>458</v>
      </c>
      <c r="C114" s="600"/>
      <c r="D114" s="460"/>
      <c r="E114" s="464">
        <f>E115+E116+E117+E119+E118+E120</f>
        <v>1.595</v>
      </c>
      <c r="F114" s="595"/>
    </row>
    <row r="115" spans="1:8" s="415" customFormat="1" ht="15.75" x14ac:dyDescent="0.2">
      <c r="A115" s="474">
        <v>103</v>
      </c>
      <c r="B115" s="608" t="s">
        <v>615</v>
      </c>
      <c r="C115" s="602">
        <v>2</v>
      </c>
      <c r="D115" s="603" t="s">
        <v>23</v>
      </c>
      <c r="E115" s="604">
        <v>0.26200000000000001</v>
      </c>
      <c r="F115" s="605"/>
      <c r="G115" s="415">
        <v>0.26200000000000001</v>
      </c>
    </row>
    <row r="116" spans="1:8" s="415" customFormat="1" ht="15.75" x14ac:dyDescent="0.2">
      <c r="A116" s="474">
        <v>104</v>
      </c>
      <c r="B116" s="608"/>
      <c r="C116" s="602">
        <v>2</v>
      </c>
      <c r="D116" s="598" t="s">
        <v>68</v>
      </c>
      <c r="E116" s="606">
        <v>0.1837</v>
      </c>
      <c r="F116" s="605"/>
      <c r="G116" s="594">
        <v>0.1837</v>
      </c>
    </row>
    <row r="117" spans="1:8" s="415" customFormat="1" ht="15.75" x14ac:dyDescent="0.2">
      <c r="A117" s="474">
        <v>105</v>
      </c>
      <c r="B117" s="608"/>
      <c r="C117" s="602">
        <v>2</v>
      </c>
      <c r="D117" s="603" t="s">
        <v>20</v>
      </c>
      <c r="E117" s="606">
        <v>0.25369999999999998</v>
      </c>
      <c r="F117" s="605"/>
      <c r="G117" s="594">
        <v>0.25369999999999998</v>
      </c>
      <c r="H117" s="478"/>
    </row>
    <row r="118" spans="1:8" s="415" customFormat="1" ht="15.75" x14ac:dyDescent="0.2">
      <c r="A118" s="474">
        <v>106</v>
      </c>
      <c r="B118" s="608"/>
      <c r="C118" s="602">
        <v>2</v>
      </c>
      <c r="D118" s="603" t="s">
        <v>22</v>
      </c>
      <c r="E118" s="606">
        <v>7.4899999999999994E-2</v>
      </c>
      <c r="F118" s="605"/>
      <c r="G118" s="594">
        <v>7.4899999999999994E-2</v>
      </c>
    </row>
    <row r="119" spans="1:8" s="415" customFormat="1" ht="25.5" x14ac:dyDescent="0.2">
      <c r="A119" s="474">
        <v>107</v>
      </c>
      <c r="B119" s="608"/>
      <c r="C119" s="602">
        <v>2</v>
      </c>
      <c r="D119" s="603" t="s">
        <v>21</v>
      </c>
      <c r="E119" s="606">
        <v>0.2109</v>
      </c>
      <c r="F119" s="605"/>
      <c r="G119" s="594">
        <v>0.2109</v>
      </c>
    </row>
    <row r="120" spans="1:8" s="415" customFormat="1" ht="25.5" x14ac:dyDescent="0.2">
      <c r="A120" s="474">
        <v>108</v>
      </c>
      <c r="B120" s="608"/>
      <c r="C120" s="602">
        <v>1</v>
      </c>
      <c r="D120" s="603" t="s">
        <v>88</v>
      </c>
      <c r="E120" s="606">
        <v>0.60980000000000001</v>
      </c>
      <c r="F120" s="605"/>
      <c r="G120" s="594">
        <v>0.60980000000000001</v>
      </c>
    </row>
    <row r="121" spans="1:8" ht="38.25" x14ac:dyDescent="0.2">
      <c r="A121" s="430">
        <v>109</v>
      </c>
      <c r="B121" s="449" t="s">
        <v>616</v>
      </c>
      <c r="C121" s="472"/>
      <c r="D121" s="283"/>
      <c r="E121" s="275">
        <f>E66+E67+E70+E71+E74+E75+E76+E77+E78+E79+E80+E81+E82+E85+E88+E91+E92+E93+E96+E97+E98+E99+E100+E101+E112+E113+E114</f>
        <v>14054.33167</v>
      </c>
      <c r="F121" s="275">
        <f>F66+F67+F70+F71+F74+F75+F76+F77+F78+F79+F80+F81+F82+F85+F88+F91+F92+F93+F96</f>
        <v>8761.4630000000016</v>
      </c>
    </row>
    <row r="122" spans="1:8" ht="15.75" thickBot="1" x14ac:dyDescent="0.3">
      <c r="A122" s="465">
        <v>110</v>
      </c>
      <c r="B122" s="747" t="s">
        <v>617</v>
      </c>
      <c r="C122" s="467"/>
      <c r="D122" s="466"/>
      <c r="E122" s="468">
        <f>E65+E121</f>
        <v>18212.092669999998</v>
      </c>
      <c r="F122" s="469">
        <f>F65+F121</f>
        <v>11006.554000000002</v>
      </c>
      <c r="G122" s="266">
        <f>SUM(G94:G120)</f>
        <v>74.785150000000002</v>
      </c>
    </row>
    <row r="123" spans="1:8" x14ac:dyDescent="0.2">
      <c r="A123" s="415"/>
      <c r="B123" s="415"/>
      <c r="C123" s="415"/>
      <c r="D123" s="415"/>
      <c r="E123" s="415"/>
      <c r="F123" s="415"/>
    </row>
    <row r="124" spans="1:8" x14ac:dyDescent="0.2">
      <c r="A124" s="415"/>
      <c r="B124" s="415"/>
      <c r="C124" s="415"/>
      <c r="D124" s="415"/>
      <c r="E124" s="415"/>
      <c r="F124" s="266"/>
    </row>
  </sheetData>
  <mergeCells count="6">
    <mergeCell ref="F11:F12"/>
    <mergeCell ref="A11:A12"/>
    <mergeCell ref="B11:B12"/>
    <mergeCell ref="C11:C12"/>
    <mergeCell ref="D11:D12"/>
    <mergeCell ref="E11:E12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68"/>
  <sheetViews>
    <sheetView workbookViewId="0">
      <selection activeCell="M8" sqref="M8:M9"/>
    </sheetView>
  </sheetViews>
  <sheetFormatPr defaultRowHeight="12.75" x14ac:dyDescent="0.2"/>
  <cols>
    <col min="1" max="1" width="3.85546875" customWidth="1"/>
    <col min="2" max="2" width="6.140625" customWidth="1"/>
    <col min="3" max="3" width="31.71093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0" customWidth="1"/>
    <col min="17" max="17" width="11.5703125" customWidth="1"/>
  </cols>
  <sheetData>
    <row r="2" spans="1:17" x14ac:dyDescent="0.2">
      <c r="A2" s="8"/>
      <c r="B2" s="8"/>
      <c r="C2" s="8"/>
      <c r="D2" s="8"/>
      <c r="E2" s="8"/>
      <c r="F2" s="8"/>
      <c r="G2" s="8"/>
      <c r="H2" s="330"/>
      <c r="I2" s="330"/>
      <c r="J2" s="330"/>
      <c r="K2" s="330"/>
      <c r="L2" s="8" t="s">
        <v>194</v>
      </c>
      <c r="M2" s="8"/>
      <c r="N2" s="8"/>
      <c r="O2" s="330"/>
      <c r="P2" s="330"/>
    </row>
    <row r="3" spans="1:17" x14ac:dyDescent="0.2">
      <c r="A3" s="8"/>
      <c r="B3" s="8"/>
      <c r="C3" s="8"/>
      <c r="D3" s="8"/>
      <c r="E3" s="8"/>
      <c r="F3" s="8"/>
      <c r="G3" s="8"/>
      <c r="H3" s="330"/>
      <c r="I3" s="330"/>
      <c r="J3" s="330"/>
      <c r="K3" s="330"/>
      <c r="L3" s="8" t="s">
        <v>435</v>
      </c>
      <c r="M3" s="8"/>
      <c r="N3" s="8"/>
      <c r="O3" s="330"/>
      <c r="P3" s="330"/>
    </row>
    <row r="4" spans="1:17" x14ac:dyDescent="0.2">
      <c r="A4" s="8"/>
      <c r="B4" s="8"/>
      <c r="C4" s="8"/>
      <c r="D4" s="8"/>
      <c r="E4" s="8"/>
      <c r="F4" s="8"/>
      <c r="G4" s="8"/>
      <c r="H4" s="330"/>
      <c r="I4" s="330"/>
      <c r="J4" s="330"/>
      <c r="K4" s="330"/>
      <c r="L4" s="8" t="s">
        <v>195</v>
      </c>
      <c r="M4" s="8"/>
      <c r="N4" s="8"/>
      <c r="O4" s="330"/>
      <c r="P4" s="330"/>
    </row>
    <row r="5" spans="1:17" s="479" customFormat="1" x14ac:dyDescent="0.2">
      <c r="A5" s="8"/>
      <c r="B5" s="8"/>
      <c r="C5" s="8"/>
      <c r="D5" s="8"/>
      <c r="E5" s="8"/>
      <c r="F5" s="8"/>
      <c r="G5" s="8"/>
      <c r="L5" s="8" t="s">
        <v>441</v>
      </c>
      <c r="M5" s="8"/>
      <c r="N5" s="13"/>
    </row>
    <row r="6" spans="1:17" s="479" customFormat="1" x14ac:dyDescent="0.2">
      <c r="A6" s="8"/>
      <c r="B6" s="8"/>
      <c r="C6" s="8"/>
      <c r="D6" s="8"/>
      <c r="E6" s="8"/>
      <c r="F6" s="8"/>
      <c r="G6" s="8"/>
      <c r="L6" s="205" t="s">
        <v>602</v>
      </c>
      <c r="M6" s="14"/>
      <c r="N6" s="4"/>
      <c r="O6" s="4"/>
    </row>
    <row r="7" spans="1:17" x14ac:dyDescent="0.2">
      <c r="A7" s="8"/>
      <c r="B7" s="8"/>
      <c r="C7" s="8"/>
      <c r="D7" s="8"/>
      <c r="E7" s="8"/>
      <c r="F7" s="8"/>
      <c r="G7" s="8"/>
      <c r="H7" s="330"/>
      <c r="I7" s="330"/>
      <c r="J7" s="330"/>
      <c r="K7" s="330"/>
      <c r="L7" s="8"/>
      <c r="M7" s="331"/>
      <c r="N7" s="330"/>
      <c r="O7" s="330"/>
      <c r="P7" s="330"/>
    </row>
    <row r="8" spans="1:17" x14ac:dyDescent="0.2">
      <c r="A8" s="810" t="s">
        <v>414</v>
      </c>
      <c r="B8" s="811"/>
      <c r="C8" s="811"/>
      <c r="D8" s="811"/>
      <c r="E8" s="811"/>
      <c r="F8" s="811"/>
      <c r="G8" s="812"/>
      <c r="H8" s="812"/>
      <c r="I8" s="812"/>
      <c r="J8" s="812"/>
      <c r="K8" s="812"/>
      <c r="L8" s="8"/>
      <c r="M8" s="331"/>
      <c r="N8" s="330"/>
      <c r="O8" s="330"/>
      <c r="P8" s="330"/>
    </row>
    <row r="9" spans="1:17" x14ac:dyDescent="0.2">
      <c r="A9" s="810"/>
      <c r="B9" s="811"/>
      <c r="C9" s="811"/>
      <c r="D9" s="811"/>
      <c r="E9" s="811"/>
      <c r="F9" s="811"/>
      <c r="G9" s="812"/>
      <c r="H9" s="812"/>
      <c r="I9" s="812"/>
      <c r="J9" s="812"/>
      <c r="K9" s="812"/>
      <c r="L9" s="8"/>
      <c r="M9" s="331"/>
      <c r="N9" s="330"/>
      <c r="O9" s="330"/>
      <c r="P9" s="330"/>
    </row>
    <row r="10" spans="1:17" x14ac:dyDescent="0.2">
      <c r="A10" s="811"/>
      <c r="B10" s="811"/>
      <c r="C10" s="811"/>
      <c r="D10" s="811"/>
      <c r="E10" s="811"/>
      <c r="F10" s="811"/>
      <c r="G10" s="812"/>
      <c r="H10" s="812"/>
      <c r="I10" s="812"/>
      <c r="J10" s="812"/>
      <c r="K10" s="812"/>
      <c r="L10" s="330"/>
      <c r="M10" s="331"/>
      <c r="N10" s="330"/>
      <c r="O10" s="330"/>
      <c r="P10" s="330"/>
    </row>
    <row r="11" spans="1:17" x14ac:dyDescent="0.2">
      <c r="A11" s="332"/>
      <c r="B11" s="332"/>
      <c r="C11" s="8"/>
      <c r="D11" s="8"/>
      <c r="E11" s="8"/>
      <c r="F11" s="8"/>
      <c r="G11" s="8"/>
      <c r="H11" s="331"/>
      <c r="I11" s="330"/>
      <c r="J11" s="330"/>
      <c r="K11" s="330"/>
      <c r="L11" s="330"/>
      <c r="M11" s="330"/>
      <c r="N11" s="330"/>
      <c r="O11" s="330"/>
      <c r="P11" s="330"/>
    </row>
    <row r="12" spans="1:17" x14ac:dyDescent="0.2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</row>
    <row r="13" spans="1:17" x14ac:dyDescent="0.2">
      <c r="A13" s="330"/>
      <c r="B13" s="330"/>
      <c r="C13" s="330"/>
      <c r="D13" s="330"/>
      <c r="E13" s="330"/>
      <c r="F13" s="330"/>
      <c r="G13" s="330"/>
      <c r="H13" s="330"/>
      <c r="I13" s="8" t="s">
        <v>406</v>
      </c>
      <c r="J13" s="330"/>
      <c r="K13" s="330"/>
      <c r="L13" s="330"/>
      <c r="M13" s="330"/>
      <c r="N13" s="330"/>
      <c r="O13" s="330"/>
      <c r="P13" s="330"/>
    </row>
    <row r="14" spans="1:17" x14ac:dyDescent="0.2">
      <c r="A14" s="813" t="s">
        <v>471</v>
      </c>
      <c r="B14" s="813" t="s">
        <v>472</v>
      </c>
      <c r="C14" s="813" t="s">
        <v>473</v>
      </c>
      <c r="D14" s="814" t="s">
        <v>474</v>
      </c>
      <c r="E14" s="807" t="s">
        <v>475</v>
      </c>
      <c r="F14" s="488" t="s">
        <v>476</v>
      </c>
      <c r="G14" s="489"/>
      <c r="H14" s="489"/>
      <c r="I14" s="489"/>
      <c r="J14" s="809" t="s">
        <v>477</v>
      </c>
      <c r="K14" s="809"/>
      <c r="L14" s="809"/>
      <c r="M14" s="809"/>
      <c r="N14" s="809"/>
      <c r="O14" s="809"/>
      <c r="P14" s="806" t="s">
        <v>478</v>
      </c>
      <c r="Q14" s="479"/>
    </row>
    <row r="15" spans="1:17" x14ac:dyDescent="0.2">
      <c r="A15" s="813"/>
      <c r="B15" s="813"/>
      <c r="C15" s="813"/>
      <c r="D15" s="814"/>
      <c r="E15" s="807"/>
      <c r="F15" s="807" t="s">
        <v>479</v>
      </c>
      <c r="G15" s="808" t="s">
        <v>480</v>
      </c>
      <c r="H15" s="807" t="s">
        <v>481</v>
      </c>
      <c r="I15" s="808" t="s">
        <v>482</v>
      </c>
      <c r="J15" s="809"/>
      <c r="K15" s="809"/>
      <c r="L15" s="809"/>
      <c r="M15" s="809"/>
      <c r="N15" s="809"/>
      <c r="O15" s="809"/>
      <c r="P15" s="806"/>
      <c r="Q15" s="479"/>
    </row>
    <row r="16" spans="1:17" ht="51" x14ac:dyDescent="0.2">
      <c r="A16" s="813"/>
      <c r="B16" s="813"/>
      <c r="C16" s="813"/>
      <c r="D16" s="814"/>
      <c r="E16" s="807"/>
      <c r="F16" s="807"/>
      <c r="G16" s="808"/>
      <c r="H16" s="807"/>
      <c r="I16" s="808"/>
      <c r="J16" s="493" t="s">
        <v>403</v>
      </c>
      <c r="K16" s="494" t="s">
        <v>479</v>
      </c>
      <c r="L16" s="494" t="s">
        <v>483</v>
      </c>
      <c r="M16" s="494" t="s">
        <v>481</v>
      </c>
      <c r="N16" s="494" t="s">
        <v>484</v>
      </c>
      <c r="O16" s="494" t="s">
        <v>485</v>
      </c>
      <c r="P16" s="483"/>
      <c r="Q16" s="479"/>
    </row>
    <row r="17" spans="1:17" ht="45" x14ac:dyDescent="0.25">
      <c r="A17" s="499">
        <v>1</v>
      </c>
      <c r="B17" s="500">
        <v>5</v>
      </c>
      <c r="C17" s="501" t="s">
        <v>486</v>
      </c>
      <c r="D17" s="484" t="s">
        <v>487</v>
      </c>
      <c r="E17" s="490">
        <v>2964</v>
      </c>
      <c r="F17" s="523"/>
      <c r="G17" s="524">
        <v>2075</v>
      </c>
      <c r="H17" s="524"/>
      <c r="I17" s="525">
        <v>889</v>
      </c>
      <c r="J17" s="495">
        <v>1425.7142899999999</v>
      </c>
      <c r="K17" s="561"/>
      <c r="L17" s="561">
        <v>998</v>
      </c>
      <c r="M17" s="561"/>
      <c r="N17" s="561">
        <v>427.71429000000001</v>
      </c>
      <c r="O17" s="561"/>
      <c r="P17" s="502"/>
      <c r="Q17" s="479"/>
    </row>
    <row r="18" spans="1:17" ht="210" x14ac:dyDescent="0.25">
      <c r="A18" s="499">
        <v>2</v>
      </c>
      <c r="B18" s="500">
        <v>5</v>
      </c>
      <c r="C18" s="501" t="s">
        <v>488</v>
      </c>
      <c r="D18" s="484" t="s">
        <v>487</v>
      </c>
      <c r="E18" s="526">
        <v>420.85250000000002</v>
      </c>
      <c r="F18" s="527"/>
      <c r="G18" s="527">
        <v>332</v>
      </c>
      <c r="H18" s="524"/>
      <c r="I18" s="526">
        <v>88.852500000000006</v>
      </c>
      <c r="J18" s="562">
        <v>293.25099999999998</v>
      </c>
      <c r="K18" s="561"/>
      <c r="L18" s="561">
        <v>232</v>
      </c>
      <c r="M18" s="561"/>
      <c r="N18" s="563">
        <v>61.250999999999998</v>
      </c>
      <c r="O18" s="561"/>
      <c r="P18" s="503" t="s">
        <v>489</v>
      </c>
      <c r="Q18" s="480"/>
    </row>
    <row r="19" spans="1:17" ht="45" x14ac:dyDescent="0.25">
      <c r="A19" s="499">
        <v>3</v>
      </c>
      <c r="B19" s="500">
        <v>4</v>
      </c>
      <c r="C19" s="501" t="s">
        <v>490</v>
      </c>
      <c r="D19" s="484" t="s">
        <v>487</v>
      </c>
      <c r="E19" s="490">
        <v>350.2</v>
      </c>
      <c r="F19" s="524">
        <v>297.7</v>
      </c>
      <c r="G19" s="524"/>
      <c r="H19" s="524"/>
      <c r="I19" s="524">
        <v>52.5</v>
      </c>
      <c r="J19" s="495">
        <v>205.60000000000002</v>
      </c>
      <c r="K19" s="496">
        <v>174.8</v>
      </c>
      <c r="L19" s="497"/>
      <c r="M19" s="497"/>
      <c r="N19" s="496">
        <v>30.8</v>
      </c>
      <c r="O19" s="496"/>
      <c r="P19" s="502" t="s">
        <v>491</v>
      </c>
      <c r="Q19" s="480"/>
    </row>
    <row r="20" spans="1:17" ht="45" x14ac:dyDescent="0.25">
      <c r="A20" s="499">
        <v>4</v>
      </c>
      <c r="B20" s="500">
        <v>5</v>
      </c>
      <c r="C20" s="501" t="s">
        <v>492</v>
      </c>
      <c r="D20" s="484" t="s">
        <v>487</v>
      </c>
      <c r="E20" s="490">
        <v>517.86900000000003</v>
      </c>
      <c r="F20" s="524">
        <v>440.18864000000002</v>
      </c>
      <c r="G20" s="524">
        <v>25.893460000000001</v>
      </c>
      <c r="H20" s="524"/>
      <c r="I20" s="528">
        <v>51.786900000000003</v>
      </c>
      <c r="J20" s="495">
        <v>12.886900000000001</v>
      </c>
      <c r="K20" s="496"/>
      <c r="L20" s="497"/>
      <c r="M20" s="497"/>
      <c r="N20" s="496"/>
      <c r="O20" s="496">
        <v>12.886900000000001</v>
      </c>
      <c r="P20" s="504"/>
      <c r="Q20" s="480"/>
    </row>
    <row r="21" spans="1:17" ht="120" x14ac:dyDescent="0.25">
      <c r="A21" s="499">
        <v>5</v>
      </c>
      <c r="B21" s="500">
        <v>5</v>
      </c>
      <c r="C21" s="501" t="s">
        <v>493</v>
      </c>
      <c r="D21" s="484" t="s">
        <v>487</v>
      </c>
      <c r="E21" s="490">
        <v>339.29999999999995</v>
      </c>
      <c r="F21" s="524">
        <v>203.7</v>
      </c>
      <c r="G21" s="524">
        <v>18</v>
      </c>
      <c r="H21" s="524"/>
      <c r="I21" s="524">
        <v>117.6</v>
      </c>
      <c r="J21" s="495">
        <v>0</v>
      </c>
      <c r="K21" s="564"/>
      <c r="L21" s="561"/>
      <c r="M21" s="561"/>
      <c r="N21" s="564"/>
      <c r="O21" s="564"/>
      <c r="P21" s="502" t="s">
        <v>494</v>
      </c>
      <c r="Q21" s="480"/>
    </row>
    <row r="22" spans="1:17" ht="105" x14ac:dyDescent="0.25">
      <c r="A22" s="499">
        <v>6</v>
      </c>
      <c r="B22" s="500">
        <v>5</v>
      </c>
      <c r="C22" s="501" t="s">
        <v>495</v>
      </c>
      <c r="D22" s="484" t="s">
        <v>487</v>
      </c>
      <c r="E22" s="490">
        <v>1274.3904</v>
      </c>
      <c r="F22" s="490">
        <v>280.50389999999999</v>
      </c>
      <c r="G22" s="490">
        <v>780</v>
      </c>
      <c r="H22" s="524"/>
      <c r="I22" s="490">
        <v>213.88650000000001</v>
      </c>
      <c r="J22" s="495">
        <v>0</v>
      </c>
      <c r="K22" s="564">
        <v>0</v>
      </c>
      <c r="L22" s="561"/>
      <c r="M22" s="561"/>
      <c r="N22" s="564"/>
      <c r="O22" s="564"/>
      <c r="P22" s="502" t="s">
        <v>496</v>
      </c>
      <c r="Q22" s="480"/>
    </row>
    <row r="23" spans="1:17" ht="75" x14ac:dyDescent="0.25">
      <c r="A23" s="499">
        <v>7</v>
      </c>
      <c r="B23" s="500">
        <v>4</v>
      </c>
      <c r="C23" s="501" t="s">
        <v>497</v>
      </c>
      <c r="D23" s="484" t="s">
        <v>487</v>
      </c>
      <c r="E23" s="526">
        <v>370.71854999999999</v>
      </c>
      <c r="F23" s="529">
        <v>370.71854999999999</v>
      </c>
      <c r="G23" s="529"/>
      <c r="H23" s="529"/>
      <c r="I23" s="529"/>
      <c r="J23" s="562">
        <v>81.502399999999994</v>
      </c>
      <c r="K23" s="563">
        <v>81.502399999999994</v>
      </c>
      <c r="L23" s="561"/>
      <c r="M23" s="561"/>
      <c r="N23" s="564"/>
      <c r="O23" s="564"/>
      <c r="P23" s="502" t="s">
        <v>498</v>
      </c>
      <c r="Q23" s="480"/>
    </row>
    <row r="24" spans="1:17" ht="90" x14ac:dyDescent="0.2">
      <c r="A24" s="499">
        <v>8</v>
      </c>
      <c r="B24" s="500">
        <v>4</v>
      </c>
      <c r="C24" s="501" t="s">
        <v>499</v>
      </c>
      <c r="D24" s="484" t="s">
        <v>487</v>
      </c>
      <c r="E24" s="490">
        <v>256.11099999999999</v>
      </c>
      <c r="F24" s="530">
        <v>244.251</v>
      </c>
      <c r="G24" s="530"/>
      <c r="H24" s="530"/>
      <c r="I24" s="530">
        <v>11.86</v>
      </c>
      <c r="J24" s="495">
        <v>16.66357</v>
      </c>
      <c r="K24" s="565">
        <v>16.66357</v>
      </c>
      <c r="L24" s="561"/>
      <c r="M24" s="561"/>
      <c r="N24" s="564"/>
      <c r="O24" s="564"/>
      <c r="P24" s="484" t="s">
        <v>500</v>
      </c>
      <c r="Q24" s="498"/>
    </row>
    <row r="25" spans="1:17" ht="60" x14ac:dyDescent="0.25">
      <c r="A25" s="499">
        <v>9</v>
      </c>
      <c r="B25" s="500">
        <v>6</v>
      </c>
      <c r="C25" s="501" t="s">
        <v>501</v>
      </c>
      <c r="D25" s="484" t="s">
        <v>487</v>
      </c>
      <c r="E25" s="490">
        <v>294.93387999999999</v>
      </c>
      <c r="F25" s="491">
        <v>198.04810000000001</v>
      </c>
      <c r="G25" s="531">
        <v>34.949660000000002</v>
      </c>
      <c r="H25" s="491"/>
      <c r="I25" s="531">
        <v>61.936120000000003</v>
      </c>
      <c r="J25" s="495">
        <v>273.99603000000002</v>
      </c>
      <c r="K25" s="564">
        <v>183.98832999999999</v>
      </c>
      <c r="L25" s="561">
        <v>32.468530000000001</v>
      </c>
      <c r="M25" s="561"/>
      <c r="N25" s="564">
        <v>57.539169999999999</v>
      </c>
      <c r="O25" s="564"/>
      <c r="P25" s="502" t="s">
        <v>502</v>
      </c>
      <c r="Q25" s="480"/>
    </row>
    <row r="26" spans="1:17" ht="60" x14ac:dyDescent="0.25">
      <c r="A26" s="499">
        <v>10</v>
      </c>
      <c r="B26" s="500">
        <v>6</v>
      </c>
      <c r="C26" s="501" t="s">
        <v>503</v>
      </c>
      <c r="D26" s="484" t="s">
        <v>504</v>
      </c>
      <c r="E26" s="490">
        <v>375</v>
      </c>
      <c r="F26" s="531">
        <v>296.25</v>
      </c>
      <c r="G26" s="528"/>
      <c r="H26" s="528"/>
      <c r="I26" s="531">
        <v>78.75</v>
      </c>
      <c r="J26" s="562">
        <v>187.5</v>
      </c>
      <c r="K26" s="563">
        <v>125.90625</v>
      </c>
      <c r="L26" s="566">
        <v>22.21875</v>
      </c>
      <c r="M26" s="566"/>
      <c r="N26" s="563">
        <v>39.375</v>
      </c>
      <c r="O26" s="563"/>
      <c r="P26" s="503" t="s">
        <v>505</v>
      </c>
      <c r="Q26" s="485"/>
    </row>
    <row r="27" spans="1:17" ht="60" x14ac:dyDescent="0.25">
      <c r="A27" s="499">
        <v>11</v>
      </c>
      <c r="B27" s="500">
        <v>6</v>
      </c>
      <c r="C27" s="501" t="s">
        <v>506</v>
      </c>
      <c r="D27" s="484" t="s">
        <v>504</v>
      </c>
      <c r="E27" s="490">
        <v>375</v>
      </c>
      <c r="F27" s="531">
        <v>296.25</v>
      </c>
      <c r="G27" s="528"/>
      <c r="H27" s="528"/>
      <c r="I27" s="531">
        <v>78.75</v>
      </c>
      <c r="J27" s="495">
        <v>187.5</v>
      </c>
      <c r="K27" s="564">
        <v>125.90625</v>
      </c>
      <c r="L27" s="561">
        <v>22.21875</v>
      </c>
      <c r="M27" s="561"/>
      <c r="N27" s="564">
        <v>39.375</v>
      </c>
      <c r="O27" s="564"/>
      <c r="P27" s="502" t="s">
        <v>505</v>
      </c>
      <c r="Q27" s="480"/>
    </row>
    <row r="28" spans="1:17" ht="75" x14ac:dyDescent="0.25">
      <c r="A28" s="499">
        <v>12</v>
      </c>
      <c r="B28" s="500">
        <v>5</v>
      </c>
      <c r="C28" s="501" t="s">
        <v>507</v>
      </c>
      <c r="D28" s="484" t="s">
        <v>487</v>
      </c>
      <c r="E28" s="490">
        <v>230.83999999999997</v>
      </c>
      <c r="F28" s="531"/>
      <c r="G28" s="531">
        <v>68.8</v>
      </c>
      <c r="H28" s="531">
        <v>160.4</v>
      </c>
      <c r="I28" s="531">
        <v>1.64</v>
      </c>
      <c r="J28" s="495">
        <v>92.967510000000004</v>
      </c>
      <c r="K28" s="496"/>
      <c r="L28" s="497">
        <v>68.8</v>
      </c>
      <c r="M28" s="497">
        <v>22.227</v>
      </c>
      <c r="N28" s="496"/>
      <c r="O28" s="496">
        <v>1.94051</v>
      </c>
      <c r="P28" s="506" t="s">
        <v>508</v>
      </c>
      <c r="Q28" s="480"/>
    </row>
    <row r="29" spans="1:17" ht="135" x14ac:dyDescent="0.25">
      <c r="A29" s="499">
        <v>13</v>
      </c>
      <c r="B29" s="500">
        <v>5</v>
      </c>
      <c r="C29" s="507" t="s">
        <v>509</v>
      </c>
      <c r="D29" s="484" t="s">
        <v>504</v>
      </c>
      <c r="E29" s="490">
        <v>82.673000000000002</v>
      </c>
      <c r="F29" s="532"/>
      <c r="G29" s="533">
        <v>71.683000000000007</v>
      </c>
      <c r="H29" s="534"/>
      <c r="I29" s="535">
        <v>10.99</v>
      </c>
      <c r="J29" s="562">
        <v>71.683000000000007</v>
      </c>
      <c r="K29" s="564"/>
      <c r="L29" s="566">
        <v>71.683000000000007</v>
      </c>
      <c r="M29" s="561"/>
      <c r="N29" s="564"/>
      <c r="O29" s="564"/>
      <c r="P29" s="503" t="s">
        <v>510</v>
      </c>
      <c r="Q29" s="480"/>
    </row>
    <row r="30" spans="1:17" ht="60" x14ac:dyDescent="0.25">
      <c r="A30" s="499">
        <v>14</v>
      </c>
      <c r="B30" s="500">
        <v>5</v>
      </c>
      <c r="C30" s="501" t="s">
        <v>511</v>
      </c>
      <c r="D30" s="484" t="s">
        <v>487</v>
      </c>
      <c r="E30" s="526">
        <v>262.78819999999996</v>
      </c>
      <c r="F30" s="491"/>
      <c r="G30" s="536">
        <v>195.82</v>
      </c>
      <c r="H30" s="491"/>
      <c r="I30" s="537">
        <v>66.968199999999996</v>
      </c>
      <c r="J30" s="562">
        <v>28.652100000000001</v>
      </c>
      <c r="K30" s="564"/>
      <c r="L30" s="561"/>
      <c r="M30" s="561"/>
      <c r="N30" s="563">
        <v>28.652100000000001</v>
      </c>
      <c r="O30" s="564"/>
      <c r="P30" s="502" t="s">
        <v>512</v>
      </c>
      <c r="Q30" s="480"/>
    </row>
    <row r="31" spans="1:17" ht="135" x14ac:dyDescent="0.25">
      <c r="A31" s="499">
        <v>15</v>
      </c>
      <c r="B31" s="500">
        <v>5</v>
      </c>
      <c r="C31" s="501" t="s">
        <v>513</v>
      </c>
      <c r="D31" s="484" t="s">
        <v>504</v>
      </c>
      <c r="E31" s="490">
        <v>686.81583999999998</v>
      </c>
      <c r="F31" s="531"/>
      <c r="G31" s="528">
        <v>145.00851</v>
      </c>
      <c r="H31" s="528"/>
      <c r="I31" s="531">
        <v>541.80732999999998</v>
      </c>
      <c r="J31" s="495">
        <v>524.92867000000001</v>
      </c>
      <c r="K31" s="496"/>
      <c r="L31" s="497"/>
      <c r="M31" s="497"/>
      <c r="N31" s="496">
        <v>524.92867000000001</v>
      </c>
      <c r="O31" s="496"/>
      <c r="P31" s="506" t="s">
        <v>514</v>
      </c>
      <c r="Q31" s="480"/>
    </row>
    <row r="32" spans="1:17" ht="75" x14ac:dyDescent="0.25">
      <c r="A32" s="499">
        <v>16</v>
      </c>
      <c r="B32" s="500">
        <v>5</v>
      </c>
      <c r="C32" s="501" t="s">
        <v>515</v>
      </c>
      <c r="D32" s="484" t="s">
        <v>504</v>
      </c>
      <c r="E32" s="490">
        <v>63.597000000000001</v>
      </c>
      <c r="F32" s="531"/>
      <c r="G32" s="538">
        <v>45.948</v>
      </c>
      <c r="H32" s="533"/>
      <c r="I32" s="538">
        <v>17.649000000000001</v>
      </c>
      <c r="J32" s="495">
        <v>61.661000000000001</v>
      </c>
      <c r="K32" s="496"/>
      <c r="L32" s="567">
        <v>45.948</v>
      </c>
      <c r="M32" s="567"/>
      <c r="N32" s="568">
        <v>11.784000000000001</v>
      </c>
      <c r="O32" s="568">
        <v>3.9289999999999998</v>
      </c>
      <c r="P32" s="503" t="s">
        <v>516</v>
      </c>
      <c r="Q32" s="480"/>
    </row>
    <row r="33" spans="1:17" ht="60" x14ac:dyDescent="0.25">
      <c r="A33" s="499">
        <v>17</v>
      </c>
      <c r="B33" s="484">
        <v>6</v>
      </c>
      <c r="C33" s="501" t="s">
        <v>517</v>
      </c>
      <c r="D33" s="484" t="s">
        <v>518</v>
      </c>
      <c r="E33" s="490">
        <v>346.04</v>
      </c>
      <c r="F33" s="491">
        <v>299.99</v>
      </c>
      <c r="G33" s="491"/>
      <c r="H33" s="491">
        <v>46.05</v>
      </c>
      <c r="I33" s="491"/>
      <c r="J33" s="495">
        <v>0</v>
      </c>
      <c r="K33" s="564"/>
      <c r="L33" s="561"/>
      <c r="M33" s="561"/>
      <c r="N33" s="564"/>
      <c r="O33" s="564"/>
      <c r="P33" s="504"/>
      <c r="Q33" s="480"/>
    </row>
    <row r="34" spans="1:17" ht="45" x14ac:dyDescent="0.25">
      <c r="A34" s="499">
        <v>18</v>
      </c>
      <c r="B34" s="500">
        <v>4</v>
      </c>
      <c r="C34" s="501" t="s">
        <v>519</v>
      </c>
      <c r="D34" s="484" t="s">
        <v>520</v>
      </c>
      <c r="E34" s="490">
        <v>329.54992000000004</v>
      </c>
      <c r="F34" s="528">
        <v>254.61743000000001</v>
      </c>
      <c r="G34" s="528">
        <v>44.932490000000001</v>
      </c>
      <c r="H34" s="528"/>
      <c r="I34" s="528">
        <v>30</v>
      </c>
      <c r="J34" s="495">
        <v>329.54992000000004</v>
      </c>
      <c r="K34" s="564">
        <v>254.61743000000001</v>
      </c>
      <c r="L34" s="561">
        <v>44.932490000000001</v>
      </c>
      <c r="M34" s="561"/>
      <c r="N34" s="564"/>
      <c r="O34" s="564">
        <v>30</v>
      </c>
      <c r="P34" s="502"/>
      <c r="Q34" s="479"/>
    </row>
    <row r="35" spans="1:17" ht="45" x14ac:dyDescent="0.25">
      <c r="A35" s="499">
        <v>19</v>
      </c>
      <c r="B35" s="500">
        <v>5</v>
      </c>
      <c r="C35" s="501" t="s">
        <v>521</v>
      </c>
      <c r="D35" s="484" t="s">
        <v>520</v>
      </c>
      <c r="E35" s="490">
        <v>306.48</v>
      </c>
      <c r="F35" s="531">
        <v>245.184</v>
      </c>
      <c r="G35" s="531"/>
      <c r="H35" s="531"/>
      <c r="I35" s="531">
        <v>61.295999999999999</v>
      </c>
      <c r="J35" s="495">
        <v>306.48</v>
      </c>
      <c r="K35" s="564">
        <v>245.184</v>
      </c>
      <c r="L35" s="561"/>
      <c r="M35" s="561"/>
      <c r="N35" s="564">
        <v>61.295999999999999</v>
      </c>
      <c r="O35" s="564"/>
      <c r="P35" s="502"/>
      <c r="Q35" s="479"/>
    </row>
    <row r="36" spans="1:17" ht="45" x14ac:dyDescent="0.25">
      <c r="A36" s="499">
        <v>20</v>
      </c>
      <c r="B36" s="500">
        <v>5</v>
      </c>
      <c r="C36" s="501" t="s">
        <v>522</v>
      </c>
      <c r="D36" s="484" t="s">
        <v>523</v>
      </c>
      <c r="E36" s="490">
        <v>42.461330000000004</v>
      </c>
      <c r="F36" s="491">
        <v>33.969070000000002</v>
      </c>
      <c r="G36" s="491"/>
      <c r="H36" s="491"/>
      <c r="I36" s="491">
        <v>8.4922599999999999</v>
      </c>
      <c r="J36" s="495">
        <v>0.99177000000000004</v>
      </c>
      <c r="K36" s="561"/>
      <c r="L36" s="561">
        <v>0.79376999999999998</v>
      </c>
      <c r="M36" s="561"/>
      <c r="N36" s="564">
        <v>0.19800000000000001</v>
      </c>
      <c r="O36" s="564"/>
      <c r="P36" s="502"/>
      <c r="Q36" s="479"/>
    </row>
    <row r="37" spans="1:17" ht="45" x14ac:dyDescent="0.2">
      <c r="A37" s="499">
        <v>21</v>
      </c>
      <c r="B37" s="500">
        <v>4</v>
      </c>
      <c r="C37" s="508" t="s">
        <v>524</v>
      </c>
      <c r="D37" s="484" t="s">
        <v>523</v>
      </c>
      <c r="E37" s="490">
        <v>80.63</v>
      </c>
      <c r="F37" s="539">
        <v>80.63</v>
      </c>
      <c r="G37" s="539"/>
      <c r="H37" s="540"/>
      <c r="I37" s="539"/>
      <c r="J37" s="495">
        <v>45.459000000000003</v>
      </c>
      <c r="K37" s="564">
        <v>42.959000000000003</v>
      </c>
      <c r="L37" s="561"/>
      <c r="M37" s="561"/>
      <c r="N37" s="564"/>
      <c r="O37" s="564">
        <v>2.5</v>
      </c>
      <c r="P37" s="484"/>
      <c r="Q37" s="479"/>
    </row>
    <row r="38" spans="1:17" ht="75" x14ac:dyDescent="0.25">
      <c r="A38" s="499">
        <v>22</v>
      </c>
      <c r="B38" s="500">
        <v>4</v>
      </c>
      <c r="C38" s="501" t="s">
        <v>525</v>
      </c>
      <c r="D38" s="484" t="s">
        <v>526</v>
      </c>
      <c r="E38" s="490">
        <v>396.47500000000002</v>
      </c>
      <c r="F38" s="491">
        <v>381.06</v>
      </c>
      <c r="G38" s="491"/>
      <c r="H38" s="491"/>
      <c r="I38" s="491">
        <v>15.414999999999999</v>
      </c>
      <c r="J38" s="495">
        <v>18.100000000000001</v>
      </c>
      <c r="K38" s="496">
        <v>18.100000000000001</v>
      </c>
      <c r="L38" s="497"/>
      <c r="M38" s="497"/>
      <c r="N38" s="496"/>
      <c r="O38" s="496"/>
      <c r="P38" s="502" t="s">
        <v>527</v>
      </c>
      <c r="Q38" s="479"/>
    </row>
    <row r="39" spans="1:17" ht="120" x14ac:dyDescent="0.25">
      <c r="A39" s="499">
        <v>23</v>
      </c>
      <c r="B39" s="500">
        <v>3</v>
      </c>
      <c r="C39" s="501" t="s">
        <v>528</v>
      </c>
      <c r="D39" s="484" t="s">
        <v>529</v>
      </c>
      <c r="E39" s="490">
        <v>147.14000000000001</v>
      </c>
      <c r="F39" s="541">
        <v>116.37</v>
      </c>
      <c r="G39" s="541"/>
      <c r="H39" s="541"/>
      <c r="I39" s="541">
        <v>30.77</v>
      </c>
      <c r="J39" s="495">
        <v>0</v>
      </c>
      <c r="K39" s="564">
        <v>0</v>
      </c>
      <c r="L39" s="561"/>
      <c r="M39" s="561"/>
      <c r="N39" s="564">
        <v>0</v>
      </c>
      <c r="O39" s="564"/>
      <c r="P39" s="502" t="s">
        <v>530</v>
      </c>
      <c r="Q39" s="479"/>
    </row>
    <row r="40" spans="1:17" ht="90" x14ac:dyDescent="0.25">
      <c r="A40" s="499">
        <v>24</v>
      </c>
      <c r="B40" s="500">
        <v>3</v>
      </c>
      <c r="C40" s="501" t="s">
        <v>531</v>
      </c>
      <c r="D40" s="484" t="s">
        <v>532</v>
      </c>
      <c r="E40" s="490">
        <v>84.388999999999982</v>
      </c>
      <c r="F40" s="536">
        <v>71.730999999999995</v>
      </c>
      <c r="G40" s="536">
        <v>6.3289999999999997</v>
      </c>
      <c r="H40" s="536"/>
      <c r="I40" s="536">
        <v>6.3289999999999997</v>
      </c>
      <c r="J40" s="495">
        <v>31.695</v>
      </c>
      <c r="K40" s="564">
        <v>31.695</v>
      </c>
      <c r="L40" s="561"/>
      <c r="M40" s="561"/>
      <c r="N40" s="564"/>
      <c r="O40" s="564"/>
      <c r="P40" s="502" t="s">
        <v>533</v>
      </c>
      <c r="Q40" s="479"/>
    </row>
    <row r="41" spans="1:17" ht="75" x14ac:dyDescent="0.25">
      <c r="A41" s="499">
        <v>25</v>
      </c>
      <c r="B41" s="500">
        <v>2</v>
      </c>
      <c r="C41" s="501" t="s">
        <v>534</v>
      </c>
      <c r="D41" s="484" t="s">
        <v>535</v>
      </c>
      <c r="E41" s="490">
        <v>98.096000000000004</v>
      </c>
      <c r="F41" s="491">
        <v>83.382000000000005</v>
      </c>
      <c r="G41" s="491"/>
      <c r="H41" s="491"/>
      <c r="I41" s="491">
        <v>14.714</v>
      </c>
      <c r="J41" s="495">
        <v>49.1021</v>
      </c>
      <c r="K41" s="564"/>
      <c r="L41" s="561"/>
      <c r="M41" s="561"/>
      <c r="N41" s="564">
        <v>49.1021</v>
      </c>
      <c r="O41" s="564"/>
      <c r="P41" s="502" t="s">
        <v>536</v>
      </c>
      <c r="Q41" s="479"/>
    </row>
    <row r="42" spans="1:17" ht="75" x14ac:dyDescent="0.25">
      <c r="A42" s="499">
        <v>26</v>
      </c>
      <c r="B42" s="500">
        <v>2</v>
      </c>
      <c r="C42" s="501" t="s">
        <v>537</v>
      </c>
      <c r="D42" s="484" t="s">
        <v>535</v>
      </c>
      <c r="E42" s="490">
        <v>22.7</v>
      </c>
      <c r="F42" s="541">
        <v>22.7</v>
      </c>
      <c r="G42" s="541"/>
      <c r="H42" s="541"/>
      <c r="I42" s="541"/>
      <c r="J42" s="495">
        <v>0</v>
      </c>
      <c r="K42" s="564"/>
      <c r="L42" s="561"/>
      <c r="M42" s="561"/>
      <c r="N42" s="564"/>
      <c r="O42" s="564"/>
      <c r="P42" s="502" t="s">
        <v>538</v>
      </c>
      <c r="Q42" s="479"/>
    </row>
    <row r="43" spans="1:17" ht="120" x14ac:dyDescent="0.25">
      <c r="A43" s="499">
        <v>27</v>
      </c>
      <c r="B43" s="500">
        <v>2</v>
      </c>
      <c r="C43" s="501" t="s">
        <v>539</v>
      </c>
      <c r="D43" s="484" t="s">
        <v>540</v>
      </c>
      <c r="E43" s="490">
        <v>91.411779999999993</v>
      </c>
      <c r="F43" s="531">
        <v>89.580179999999999</v>
      </c>
      <c r="G43" s="541"/>
      <c r="H43" s="541"/>
      <c r="I43" s="531">
        <v>1.8315999999999999</v>
      </c>
      <c r="J43" s="495">
        <v>16.11421</v>
      </c>
      <c r="K43" s="564">
        <v>15.63106</v>
      </c>
      <c r="L43" s="561"/>
      <c r="M43" s="561"/>
      <c r="N43" s="564">
        <v>0.48315000000000002</v>
      </c>
      <c r="O43" s="564"/>
      <c r="P43" s="502" t="s">
        <v>541</v>
      </c>
      <c r="Q43" s="479"/>
    </row>
    <row r="44" spans="1:17" ht="90" x14ac:dyDescent="0.25">
      <c r="A44" s="499">
        <v>28</v>
      </c>
      <c r="B44" s="500">
        <v>2</v>
      </c>
      <c r="C44" s="501" t="s">
        <v>542</v>
      </c>
      <c r="D44" s="484" t="s">
        <v>543</v>
      </c>
      <c r="E44" s="490">
        <v>273.28800000000001</v>
      </c>
      <c r="F44" s="541">
        <v>232.29499999999999</v>
      </c>
      <c r="G44" s="541"/>
      <c r="H44" s="541"/>
      <c r="I44" s="541">
        <v>40.993000000000002</v>
      </c>
      <c r="J44" s="495">
        <v>0</v>
      </c>
      <c r="K44" s="564"/>
      <c r="L44" s="561"/>
      <c r="M44" s="561"/>
      <c r="N44" s="564"/>
      <c r="O44" s="564"/>
      <c r="P44" s="502" t="s">
        <v>544</v>
      </c>
      <c r="Q44" s="479"/>
    </row>
    <row r="45" spans="1:17" ht="75" x14ac:dyDescent="0.25">
      <c r="A45" s="499">
        <v>29</v>
      </c>
      <c r="B45" s="500">
        <v>2</v>
      </c>
      <c r="C45" s="509" t="s">
        <v>545</v>
      </c>
      <c r="D45" s="510" t="s">
        <v>543</v>
      </c>
      <c r="E45" s="490">
        <v>21.736999999999998</v>
      </c>
      <c r="F45" s="525">
        <v>21.736999999999998</v>
      </c>
      <c r="G45" s="525"/>
      <c r="H45" s="525"/>
      <c r="I45" s="525"/>
      <c r="J45" s="495">
        <v>0</v>
      </c>
      <c r="K45" s="561"/>
      <c r="L45" s="561"/>
      <c r="M45" s="561"/>
      <c r="N45" s="566">
        <v>0</v>
      </c>
      <c r="O45" s="561"/>
      <c r="P45" s="503" t="s">
        <v>546</v>
      </c>
      <c r="Q45" s="479"/>
    </row>
    <row r="46" spans="1:17" ht="120" x14ac:dyDescent="0.25">
      <c r="A46" s="499">
        <v>30</v>
      </c>
      <c r="B46" s="500">
        <v>2</v>
      </c>
      <c r="C46" s="501" t="s">
        <v>547</v>
      </c>
      <c r="D46" s="484" t="s">
        <v>548</v>
      </c>
      <c r="E46" s="490">
        <v>36.450000000000003</v>
      </c>
      <c r="F46" s="541">
        <v>36.450000000000003</v>
      </c>
      <c r="G46" s="541"/>
      <c r="H46" s="542"/>
      <c r="I46" s="542"/>
      <c r="J46" s="495">
        <v>7</v>
      </c>
      <c r="K46" s="564"/>
      <c r="L46" s="561"/>
      <c r="M46" s="561"/>
      <c r="N46" s="564">
        <v>7</v>
      </c>
      <c r="O46" s="564"/>
      <c r="P46" s="502" t="s">
        <v>549</v>
      </c>
      <c r="Q46" s="479"/>
    </row>
    <row r="47" spans="1:17" ht="60" x14ac:dyDescent="0.25">
      <c r="A47" s="499">
        <v>31</v>
      </c>
      <c r="B47" s="500">
        <v>6</v>
      </c>
      <c r="C47" s="509" t="s">
        <v>550</v>
      </c>
      <c r="D47" s="510" t="s">
        <v>551</v>
      </c>
      <c r="E47" s="490">
        <v>102.28249</v>
      </c>
      <c r="F47" s="543">
        <v>69.35033</v>
      </c>
      <c r="G47" s="543">
        <v>12.238289999999999</v>
      </c>
      <c r="H47" s="543">
        <v>4.3271499999999996</v>
      </c>
      <c r="I47" s="543">
        <v>16.366720000000001</v>
      </c>
      <c r="J47" s="562">
        <v>4.2867699999999997</v>
      </c>
      <c r="K47" s="569"/>
      <c r="L47" s="569"/>
      <c r="M47" s="569"/>
      <c r="N47" s="570">
        <v>4.2867699999999997</v>
      </c>
      <c r="O47" s="561"/>
      <c r="P47" s="503" t="s">
        <v>552</v>
      </c>
      <c r="Q47" s="479"/>
    </row>
    <row r="48" spans="1:17" ht="60" x14ac:dyDescent="0.25">
      <c r="A48" s="499">
        <v>32</v>
      </c>
      <c r="B48" s="500">
        <v>4</v>
      </c>
      <c r="C48" s="509" t="s">
        <v>553</v>
      </c>
      <c r="D48" s="510" t="s">
        <v>554</v>
      </c>
      <c r="E48" s="490">
        <v>104.571</v>
      </c>
      <c r="F48" s="544">
        <v>69.403999999999996</v>
      </c>
      <c r="G48" s="544">
        <v>12.247999999999999</v>
      </c>
      <c r="H48" s="544">
        <v>4.8789999999999996</v>
      </c>
      <c r="I48" s="544">
        <v>18.04</v>
      </c>
      <c r="J48" s="495">
        <v>48.707000000000001</v>
      </c>
      <c r="K48" s="561">
        <v>30.667000000000002</v>
      </c>
      <c r="L48" s="561"/>
      <c r="M48" s="561"/>
      <c r="N48" s="570">
        <v>18.04</v>
      </c>
      <c r="O48" s="561"/>
      <c r="P48" s="502" t="s">
        <v>555</v>
      </c>
      <c r="Q48" s="479"/>
    </row>
    <row r="49" spans="1:17" ht="60" x14ac:dyDescent="0.25">
      <c r="A49" s="499">
        <v>33</v>
      </c>
      <c r="B49" s="500">
        <v>4</v>
      </c>
      <c r="C49" s="501" t="s">
        <v>556</v>
      </c>
      <c r="D49" s="510" t="s">
        <v>557</v>
      </c>
      <c r="E49" s="490">
        <v>295.40000000000003</v>
      </c>
      <c r="F49" s="528">
        <v>185.8066</v>
      </c>
      <c r="G49" s="528">
        <v>32.789400000000001</v>
      </c>
      <c r="H49" s="528">
        <v>51.202599999999997</v>
      </c>
      <c r="I49" s="524">
        <v>25.601400000000002</v>
      </c>
      <c r="J49" s="495">
        <v>12.007</v>
      </c>
      <c r="K49" s="561"/>
      <c r="L49" s="561"/>
      <c r="M49" s="561"/>
      <c r="N49" s="561">
        <v>12.007</v>
      </c>
      <c r="O49" s="561"/>
      <c r="P49" s="502" t="s">
        <v>558</v>
      </c>
      <c r="Q49" s="479"/>
    </row>
    <row r="50" spans="1:17" ht="75" x14ac:dyDescent="0.25">
      <c r="A50" s="499">
        <v>34</v>
      </c>
      <c r="B50" s="500">
        <v>3</v>
      </c>
      <c r="C50" s="501" t="s">
        <v>559</v>
      </c>
      <c r="D50" s="484" t="s">
        <v>560</v>
      </c>
      <c r="E50" s="490">
        <v>100.28015000000001</v>
      </c>
      <c r="F50" s="531">
        <v>94.372150000000005</v>
      </c>
      <c r="G50" s="528"/>
      <c r="H50" s="528"/>
      <c r="I50" s="531">
        <v>5.9080000000000004</v>
      </c>
      <c r="J50" s="495">
        <v>0</v>
      </c>
      <c r="K50" s="564"/>
      <c r="L50" s="561"/>
      <c r="M50" s="561"/>
      <c r="N50" s="564"/>
      <c r="O50" s="564"/>
      <c r="P50" s="502" t="s">
        <v>561</v>
      </c>
      <c r="Q50" s="479"/>
    </row>
    <row r="51" spans="1:17" ht="90" x14ac:dyDescent="0.25">
      <c r="A51" s="499">
        <v>35</v>
      </c>
      <c r="B51" s="500">
        <v>3</v>
      </c>
      <c r="C51" s="501" t="s">
        <v>562</v>
      </c>
      <c r="D51" s="484" t="s">
        <v>563</v>
      </c>
      <c r="E51" s="490">
        <v>50.696249999999999</v>
      </c>
      <c r="F51" s="531">
        <v>33.997450000000001</v>
      </c>
      <c r="G51" s="528">
        <v>5.9995500000000002</v>
      </c>
      <c r="H51" s="528">
        <v>4.00725</v>
      </c>
      <c r="I51" s="531">
        <v>6.6920000000000002</v>
      </c>
      <c r="J51" s="495">
        <v>28.786439999999999</v>
      </c>
      <c r="K51" s="564">
        <v>19.705310000000001</v>
      </c>
      <c r="L51" s="561">
        <v>3.4774099999999999</v>
      </c>
      <c r="M51" s="561">
        <v>1.9044000000000001</v>
      </c>
      <c r="N51" s="564">
        <v>3.6993200000000002</v>
      </c>
      <c r="O51" s="564"/>
      <c r="P51" s="502" t="s">
        <v>564</v>
      </c>
      <c r="Q51" s="479"/>
    </row>
    <row r="52" spans="1:17" ht="135" x14ac:dyDescent="0.25">
      <c r="A52" s="499">
        <v>36</v>
      </c>
      <c r="B52" s="500">
        <v>3</v>
      </c>
      <c r="C52" s="501" t="s">
        <v>565</v>
      </c>
      <c r="D52" s="484" t="s">
        <v>566</v>
      </c>
      <c r="E52" s="490">
        <v>108.25054</v>
      </c>
      <c r="F52" s="531">
        <v>84.99</v>
      </c>
      <c r="G52" s="528"/>
      <c r="H52" s="528"/>
      <c r="I52" s="531">
        <v>23.260539999999999</v>
      </c>
      <c r="J52" s="495">
        <v>1.6013200000000001</v>
      </c>
      <c r="K52" s="564"/>
      <c r="L52" s="561"/>
      <c r="M52" s="561"/>
      <c r="N52" s="564">
        <v>1.6013200000000001</v>
      </c>
      <c r="O52" s="564"/>
      <c r="P52" s="502" t="s">
        <v>567</v>
      </c>
      <c r="Q52" s="479"/>
    </row>
    <row r="53" spans="1:17" ht="75" x14ac:dyDescent="0.25">
      <c r="A53" s="499">
        <v>37</v>
      </c>
      <c r="B53" s="500">
        <v>3</v>
      </c>
      <c r="C53" s="511" t="s">
        <v>568</v>
      </c>
      <c r="D53" s="484" t="s">
        <v>569</v>
      </c>
      <c r="E53" s="490">
        <v>99.987660000000005</v>
      </c>
      <c r="F53" s="531">
        <v>67.991500000000002</v>
      </c>
      <c r="G53" s="528">
        <v>11.9985</v>
      </c>
      <c r="H53" s="528"/>
      <c r="I53" s="531">
        <v>19.99766</v>
      </c>
      <c r="J53" s="495">
        <v>60.667529999999999</v>
      </c>
      <c r="K53" s="571">
        <v>41.253900000000002</v>
      </c>
      <c r="L53" s="571">
        <v>7.2801</v>
      </c>
      <c r="M53" s="561"/>
      <c r="N53" s="571">
        <v>12.13353</v>
      </c>
      <c r="O53" s="564"/>
      <c r="P53" s="512" t="s">
        <v>570</v>
      </c>
      <c r="Q53" s="479"/>
    </row>
    <row r="54" spans="1:17" ht="45" x14ac:dyDescent="0.25">
      <c r="A54" s="499">
        <v>38</v>
      </c>
      <c r="B54" s="500">
        <v>3</v>
      </c>
      <c r="C54" s="511" t="s">
        <v>571</v>
      </c>
      <c r="D54" s="484" t="s">
        <v>572</v>
      </c>
      <c r="E54" s="490">
        <v>52.918350000000004</v>
      </c>
      <c r="F54" s="531">
        <v>42.335000000000001</v>
      </c>
      <c r="G54" s="528"/>
      <c r="H54" s="528"/>
      <c r="I54" s="531">
        <v>10.583349999999999</v>
      </c>
      <c r="J54" s="495">
        <v>38.168849999999999</v>
      </c>
      <c r="K54" s="564">
        <v>30.535499999999999</v>
      </c>
      <c r="L54" s="561"/>
      <c r="M54" s="561"/>
      <c r="N54" s="564">
        <v>7.6333500000000001</v>
      </c>
      <c r="O54" s="564"/>
      <c r="P54" s="502" t="s">
        <v>573</v>
      </c>
      <c r="Q54" s="479"/>
    </row>
    <row r="55" spans="1:17" ht="30" x14ac:dyDescent="0.25">
      <c r="A55" s="499">
        <v>39</v>
      </c>
      <c r="B55" s="500">
        <v>5</v>
      </c>
      <c r="C55" s="501" t="s">
        <v>574</v>
      </c>
      <c r="D55" s="484" t="s">
        <v>575</v>
      </c>
      <c r="E55" s="490">
        <v>79.531999999999996</v>
      </c>
      <c r="F55" s="539"/>
      <c r="G55" s="545">
        <v>20</v>
      </c>
      <c r="H55" s="546"/>
      <c r="I55" s="545">
        <v>59.531999999999996</v>
      </c>
      <c r="J55" s="495">
        <v>14.882999999999999</v>
      </c>
      <c r="K55" s="564"/>
      <c r="L55" s="561">
        <v>11.9064</v>
      </c>
      <c r="M55" s="561"/>
      <c r="N55" s="564">
        <v>2.9765999999999999</v>
      </c>
      <c r="O55" s="564"/>
      <c r="P55" s="502" t="s">
        <v>576</v>
      </c>
      <c r="Q55" s="479"/>
    </row>
    <row r="56" spans="1:17" ht="105" x14ac:dyDescent="0.2">
      <c r="A56" s="499">
        <v>40</v>
      </c>
      <c r="B56" s="500">
        <v>3</v>
      </c>
      <c r="C56" s="508" t="s">
        <v>577</v>
      </c>
      <c r="D56" s="484" t="s">
        <v>578</v>
      </c>
      <c r="E56" s="490">
        <v>108.3</v>
      </c>
      <c r="F56" s="539">
        <v>85</v>
      </c>
      <c r="G56" s="540"/>
      <c r="H56" s="540"/>
      <c r="I56" s="539">
        <v>23.3</v>
      </c>
      <c r="J56" s="562">
        <v>51.611000000000004</v>
      </c>
      <c r="K56" s="563">
        <v>40.518000000000001</v>
      </c>
      <c r="L56" s="566"/>
      <c r="M56" s="566"/>
      <c r="N56" s="572">
        <v>11.093</v>
      </c>
      <c r="O56" s="564"/>
      <c r="P56" s="484" t="s">
        <v>579</v>
      </c>
      <c r="Q56" s="479"/>
    </row>
    <row r="57" spans="1:17" ht="105" x14ac:dyDescent="0.2">
      <c r="A57" s="499">
        <v>41</v>
      </c>
      <c r="B57" s="500">
        <v>3</v>
      </c>
      <c r="C57" s="508" t="s">
        <v>580</v>
      </c>
      <c r="D57" s="484" t="s">
        <v>581</v>
      </c>
      <c r="E57" s="490">
        <v>25.992600000000003</v>
      </c>
      <c r="F57" s="545">
        <v>20.793140000000001</v>
      </c>
      <c r="G57" s="545"/>
      <c r="H57" s="546"/>
      <c r="I57" s="547">
        <v>5.1994600000000002</v>
      </c>
      <c r="J57" s="495">
        <v>25.992600000000003</v>
      </c>
      <c r="K57" s="564">
        <v>20.793140000000001</v>
      </c>
      <c r="L57" s="561"/>
      <c r="M57" s="561"/>
      <c r="N57" s="573">
        <v>5.1994600000000002</v>
      </c>
      <c r="O57" s="564"/>
      <c r="P57" s="484" t="s">
        <v>601</v>
      </c>
      <c r="Q57" s="479"/>
    </row>
    <row r="58" spans="1:17" ht="165" x14ac:dyDescent="0.2">
      <c r="A58" s="499">
        <v>42</v>
      </c>
      <c r="B58" s="500">
        <v>2</v>
      </c>
      <c r="C58" s="508" t="s">
        <v>582</v>
      </c>
      <c r="D58" s="484" t="s">
        <v>583</v>
      </c>
      <c r="E58" s="490">
        <v>161.6422</v>
      </c>
      <c r="F58" s="545">
        <v>157.988</v>
      </c>
      <c r="G58" s="545"/>
      <c r="H58" s="546"/>
      <c r="I58" s="547">
        <v>3.6541999999999999</v>
      </c>
      <c r="J58" s="495">
        <v>162.83629999999997</v>
      </c>
      <c r="K58" s="564">
        <v>134.28899999999999</v>
      </c>
      <c r="L58" s="561"/>
      <c r="M58" s="561"/>
      <c r="N58" s="573">
        <v>23.6982</v>
      </c>
      <c r="O58" s="564">
        <v>4.8491</v>
      </c>
      <c r="P58" s="484" t="s">
        <v>584</v>
      </c>
      <c r="Q58" s="479"/>
    </row>
    <row r="59" spans="1:17" ht="409.5" x14ac:dyDescent="0.2">
      <c r="A59" s="499">
        <v>43</v>
      </c>
      <c r="B59" s="500">
        <v>2</v>
      </c>
      <c r="C59" s="508" t="s">
        <v>585</v>
      </c>
      <c r="D59" s="484" t="s">
        <v>586</v>
      </c>
      <c r="E59" s="490">
        <v>19.838999999999999</v>
      </c>
      <c r="F59" s="548">
        <v>19.838999999999999</v>
      </c>
      <c r="G59" s="545"/>
      <c r="H59" s="546"/>
      <c r="I59" s="549"/>
      <c r="J59" s="495">
        <v>2.46</v>
      </c>
      <c r="K59" s="564"/>
      <c r="L59" s="561"/>
      <c r="M59" s="561"/>
      <c r="N59" s="573">
        <v>2.46</v>
      </c>
      <c r="O59" s="564"/>
      <c r="P59" s="484" t="s">
        <v>587</v>
      </c>
      <c r="Q59" s="479"/>
    </row>
    <row r="60" spans="1:17" ht="165" x14ac:dyDescent="0.2">
      <c r="A60" s="499">
        <v>44</v>
      </c>
      <c r="B60" s="500">
        <v>2</v>
      </c>
      <c r="C60" s="508" t="s">
        <v>588</v>
      </c>
      <c r="D60" s="484" t="s">
        <v>586</v>
      </c>
      <c r="E60" s="490">
        <v>14.01</v>
      </c>
      <c r="F60" s="545">
        <v>14.01</v>
      </c>
      <c r="G60" s="545"/>
      <c r="H60" s="546"/>
      <c r="I60" s="547"/>
      <c r="J60" s="495">
        <v>2.802</v>
      </c>
      <c r="K60" s="564"/>
      <c r="L60" s="561"/>
      <c r="M60" s="561"/>
      <c r="N60" s="573">
        <v>2.802</v>
      </c>
      <c r="O60" s="564"/>
      <c r="P60" s="484" t="s">
        <v>589</v>
      </c>
      <c r="Q60" s="479"/>
    </row>
    <row r="61" spans="1:17" ht="90" x14ac:dyDescent="0.2">
      <c r="A61" s="499">
        <v>45</v>
      </c>
      <c r="B61" s="505">
        <v>6</v>
      </c>
      <c r="C61" s="501" t="s">
        <v>590</v>
      </c>
      <c r="D61" s="484" t="s">
        <v>591</v>
      </c>
      <c r="E61" s="490">
        <v>375</v>
      </c>
      <c r="F61" s="539">
        <v>296.25</v>
      </c>
      <c r="G61" s="545"/>
      <c r="H61" s="546"/>
      <c r="I61" s="545">
        <v>78.75</v>
      </c>
      <c r="J61" s="495">
        <v>14.979799999999999</v>
      </c>
      <c r="K61" s="564"/>
      <c r="L61" s="561"/>
      <c r="M61" s="561"/>
      <c r="N61" s="564">
        <v>14.979799999999999</v>
      </c>
      <c r="O61" s="564"/>
      <c r="P61" s="484" t="s">
        <v>592</v>
      </c>
      <c r="Q61" s="479"/>
    </row>
    <row r="62" spans="1:17" ht="90" x14ac:dyDescent="0.2">
      <c r="A62" s="513">
        <v>46</v>
      </c>
      <c r="B62" s="514">
        <v>6</v>
      </c>
      <c r="C62" s="515" t="s">
        <v>593</v>
      </c>
      <c r="D62" s="486" t="s">
        <v>591</v>
      </c>
      <c r="E62" s="490">
        <v>375</v>
      </c>
      <c r="F62" s="550">
        <v>296.25</v>
      </c>
      <c r="G62" s="551"/>
      <c r="H62" s="552"/>
      <c r="I62" s="553">
        <v>78.75</v>
      </c>
      <c r="J62" s="495">
        <v>14.979799999999999</v>
      </c>
      <c r="K62" s="574"/>
      <c r="L62" s="575"/>
      <c r="M62" s="575"/>
      <c r="N62" s="574">
        <v>14.979799999999999</v>
      </c>
      <c r="O62" s="574"/>
      <c r="P62" s="486" t="s">
        <v>592</v>
      </c>
      <c r="Q62" s="479"/>
    </row>
    <row r="63" spans="1:17" ht="45" x14ac:dyDescent="0.2">
      <c r="A63" s="516">
        <v>47</v>
      </c>
      <c r="B63" s="517">
        <v>3</v>
      </c>
      <c r="C63" s="518" t="s">
        <v>594</v>
      </c>
      <c r="D63" s="519" t="s">
        <v>595</v>
      </c>
      <c r="E63" s="533">
        <v>20.460439999999998</v>
      </c>
      <c r="F63" s="554">
        <v>16.360440000000001</v>
      </c>
      <c r="G63" s="554"/>
      <c r="H63" s="555">
        <v>0</v>
      </c>
      <c r="I63" s="556">
        <v>4.0999999999999996</v>
      </c>
      <c r="J63" s="562">
        <v>4.0999999999999996</v>
      </c>
      <c r="K63" s="576"/>
      <c r="L63" s="577"/>
      <c r="M63" s="577"/>
      <c r="N63" s="578">
        <v>4.0999999999999996</v>
      </c>
      <c r="O63" s="576"/>
      <c r="P63" s="519" t="s">
        <v>596</v>
      </c>
      <c r="Q63" s="479"/>
    </row>
    <row r="64" spans="1:17" ht="30" x14ac:dyDescent="0.2">
      <c r="A64" s="516">
        <v>48</v>
      </c>
      <c r="B64" s="520">
        <v>2</v>
      </c>
      <c r="C64" s="521" t="s">
        <v>597</v>
      </c>
      <c r="D64" s="522" t="s">
        <v>598</v>
      </c>
      <c r="E64" s="557">
        <v>66.853359999999995</v>
      </c>
      <c r="F64" s="558">
        <v>51.477080000000001</v>
      </c>
      <c r="G64" s="558"/>
      <c r="H64" s="559"/>
      <c r="I64" s="560">
        <v>15.37628</v>
      </c>
      <c r="J64" s="562">
        <v>24.067160000000001</v>
      </c>
      <c r="K64" s="576">
        <v>18.53171</v>
      </c>
      <c r="L64" s="579"/>
      <c r="M64" s="579"/>
      <c r="N64" s="576">
        <v>5.53545</v>
      </c>
      <c r="O64" s="578"/>
      <c r="P64" s="519" t="s">
        <v>596</v>
      </c>
      <c r="Q64" s="479"/>
    </row>
    <row r="65" spans="1:17" x14ac:dyDescent="0.2">
      <c r="A65" s="487"/>
      <c r="B65" s="487"/>
      <c r="C65" s="481" t="s">
        <v>599</v>
      </c>
      <c r="D65" s="481"/>
      <c r="E65" s="492">
        <v>13302.953439999997</v>
      </c>
      <c r="F65" s="492">
        <v>6203.5205599999999</v>
      </c>
      <c r="G65" s="492">
        <v>3939.6378600000007</v>
      </c>
      <c r="H65" s="492">
        <v>270.86599999999999</v>
      </c>
      <c r="I65" s="492">
        <v>2888.9290199999996</v>
      </c>
      <c r="J65" s="580">
        <v>4781.9350399999976</v>
      </c>
      <c r="K65" s="580">
        <v>1653.2468499999998</v>
      </c>
      <c r="L65" s="580">
        <v>1561.7272</v>
      </c>
      <c r="M65" s="580">
        <v>24.131399999999999</v>
      </c>
      <c r="N65" s="580">
        <v>1486.7240800000004</v>
      </c>
      <c r="O65" s="580">
        <v>56.105510000000002</v>
      </c>
      <c r="P65" s="482"/>
      <c r="Q65" s="479"/>
    </row>
    <row r="67" spans="1:17" x14ac:dyDescent="0.2">
      <c r="A67" s="581"/>
      <c r="B67" s="581"/>
      <c r="C67" s="581"/>
      <c r="D67" s="582"/>
    </row>
    <row r="68" spans="1:17" x14ac:dyDescent="0.2">
      <c r="A68" s="581"/>
      <c r="B68" s="581" t="s">
        <v>600</v>
      </c>
      <c r="C68" s="581"/>
      <c r="D68" s="581"/>
    </row>
  </sheetData>
  <mergeCells count="13">
    <mergeCell ref="A8:K10"/>
    <mergeCell ref="A14:A16"/>
    <mergeCell ref="B14:B16"/>
    <mergeCell ref="C14:C16"/>
    <mergeCell ref="D14:D16"/>
    <mergeCell ref="E14:E16"/>
    <mergeCell ref="J14:O14"/>
    <mergeCell ref="P14:P15"/>
    <mergeCell ref="F15:F16"/>
    <mergeCell ref="G15:G16"/>
    <mergeCell ref="H15:H16"/>
    <mergeCell ref="I15:I16"/>
    <mergeCell ref="J15:O15"/>
  </mergeCells>
  <phoneticPr fontId="8" type="noConversion"/>
  <pageMargins left="0" right="0" top="0.39370078740157483" bottom="0.39370078740157483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2</vt:i4>
      </vt:variant>
    </vt:vector>
  </HeadingPairs>
  <TitlesOfParts>
    <vt:vector size="9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2022-05-24T05:24:16Z</cp:lastPrinted>
  <dcterms:created xsi:type="dcterms:W3CDTF">2013-02-05T08:01:03Z</dcterms:created>
  <dcterms:modified xsi:type="dcterms:W3CDTF">2022-05-25T10:21:43Z</dcterms:modified>
</cp:coreProperties>
</file>